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8800" windowHeight="12735" activeTab="3"/>
  </bookViews>
  <sheets>
    <sheet name="план 20г " sheetId="1" r:id="rId1"/>
    <sheet name="план 20г развернутый" sheetId="4" r:id="rId2"/>
    <sheet name="отчет за 12 мес  2020" sheetId="3" r:id="rId3"/>
    <sheet name="отчет развернутый 2020 год " sheetId="6" r:id="rId4"/>
  </sheets>
  <definedNames>
    <definedName name="_xlnm.Print_Titles" localSheetId="2">'отчет за 12 мес  2020'!$5:$8</definedName>
    <definedName name="_xlnm.Print_Titles" localSheetId="3">'отчет развернутый 2020 год '!$5:$8</definedName>
    <definedName name="_xlnm.Print_Titles" localSheetId="0">'план 20г '!$5:$8</definedName>
    <definedName name="_xlnm.Print_Titles" localSheetId="1">'план 20г развернутый'!$5:$8</definedName>
    <definedName name="_xlnm.Print_Area" localSheetId="2">'отчет за 12 мес  2020'!$A$1:$AB$27</definedName>
    <definedName name="_xlnm.Print_Area" localSheetId="3">'отчет развернутый 2020 год '!$A$1:$AB$59</definedName>
    <definedName name="_xlnm.Print_Area" localSheetId="0">'план 20г '!$A$1:$N$26</definedName>
    <definedName name="_xlnm.Print_Area" localSheetId="1">'план 20г развернутый'!$A$1:$N$53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6" l="1"/>
  <c r="V26" i="6" l="1"/>
  <c r="V32" i="6" l="1"/>
  <c r="Y24" i="6" l="1"/>
  <c r="Y49" i="6" l="1"/>
  <c r="D38" i="6" l="1"/>
  <c r="E38" i="6"/>
  <c r="G38" i="6"/>
  <c r="H38" i="6"/>
  <c r="J38" i="6"/>
  <c r="K38" i="6"/>
  <c r="M38" i="6"/>
  <c r="N38" i="6"/>
  <c r="O38" i="6"/>
  <c r="P38" i="6"/>
  <c r="Q38" i="6"/>
  <c r="R38" i="6"/>
  <c r="S38" i="6"/>
  <c r="T38" i="6"/>
  <c r="V38" i="6"/>
  <c r="W38" i="6"/>
  <c r="X38" i="6"/>
  <c r="Y38" i="6"/>
  <c r="Z38" i="6"/>
  <c r="X49" i="6"/>
  <c r="U49" i="6"/>
  <c r="U38" i="6" s="1"/>
  <c r="R49" i="6"/>
  <c r="O49" i="6"/>
  <c r="L49" i="6"/>
  <c r="L38" i="6" s="1"/>
  <c r="I49" i="6"/>
  <c r="I38" i="6" s="1"/>
  <c r="F49" i="6"/>
  <c r="F38" i="6" s="1"/>
  <c r="C49" i="6"/>
  <c r="C38" i="6" s="1"/>
  <c r="Z11" i="6" l="1"/>
  <c r="F35" i="6" l="1"/>
  <c r="C35" i="6"/>
  <c r="X35" i="6"/>
  <c r="U35" i="6"/>
  <c r="R35" i="6"/>
  <c r="O35" i="6"/>
  <c r="L35" i="6"/>
  <c r="I35" i="6"/>
  <c r="I36" i="6"/>
  <c r="F36" i="6"/>
  <c r="C36" i="6"/>
  <c r="Z30" i="6"/>
  <c r="L36" i="6"/>
  <c r="X36" i="6"/>
  <c r="D30" i="6"/>
  <c r="E30" i="6"/>
  <c r="G30" i="6"/>
  <c r="J30" i="6"/>
  <c r="K30" i="6"/>
  <c r="M30" i="6"/>
  <c r="N30" i="6"/>
  <c r="P30" i="6"/>
  <c r="Q30" i="6"/>
  <c r="S30" i="6"/>
  <c r="T30" i="6"/>
  <c r="V30" i="6"/>
  <c r="W30" i="6"/>
  <c r="U36" i="6"/>
  <c r="R36" i="6"/>
  <c r="O36" i="6"/>
  <c r="Z46" i="6" l="1"/>
  <c r="Y39" i="6"/>
  <c r="Y32" i="6"/>
  <c r="Y30" i="6" s="1"/>
  <c r="Y26" i="6"/>
  <c r="Y20" i="6"/>
  <c r="T33" i="6"/>
  <c r="W33" i="6" s="1"/>
  <c r="Z33" i="6" s="1"/>
  <c r="T46" i="6"/>
  <c r="S14" i="3" l="1"/>
  <c r="P14" i="3"/>
  <c r="X48" i="6"/>
  <c r="U48" i="6"/>
  <c r="R48" i="6"/>
  <c r="O48" i="6"/>
  <c r="X47" i="6"/>
  <c r="U47" i="6"/>
  <c r="R47" i="6"/>
  <c r="O47" i="6"/>
  <c r="X46" i="6"/>
  <c r="U46" i="6"/>
  <c r="R46" i="6"/>
  <c r="O46" i="6"/>
  <c r="X45" i="6"/>
  <c r="U45" i="6"/>
  <c r="R45" i="6"/>
  <c r="O45" i="6"/>
  <c r="X44" i="6"/>
  <c r="U44" i="6"/>
  <c r="R44" i="6"/>
  <c r="O44" i="6"/>
  <c r="U43" i="6"/>
  <c r="R43" i="6"/>
  <c r="O43" i="6"/>
  <c r="U42" i="6"/>
  <c r="R42" i="6"/>
  <c r="O42" i="6"/>
  <c r="X41" i="6"/>
  <c r="U41" i="6"/>
  <c r="R41" i="6"/>
  <c r="O41" i="6"/>
  <c r="X40" i="6"/>
  <c r="U40" i="6"/>
  <c r="R40" i="6"/>
  <c r="O40" i="6"/>
  <c r="X39" i="6"/>
  <c r="U39" i="6"/>
  <c r="R39" i="6"/>
  <c r="O39" i="6"/>
  <c r="W16" i="3"/>
  <c r="V16" i="3"/>
  <c r="S16" i="3"/>
  <c r="Q16" i="3"/>
  <c r="P16" i="3"/>
  <c r="U37" i="6"/>
  <c r="R37" i="6"/>
  <c r="O37" i="6"/>
  <c r="O34" i="6"/>
  <c r="O33" i="6"/>
  <c r="X32" i="6"/>
  <c r="U32" i="6"/>
  <c r="R32" i="6"/>
  <c r="O32" i="6"/>
  <c r="O30" i="6" s="1"/>
  <c r="U31" i="6"/>
  <c r="R31" i="6"/>
  <c r="O31" i="6"/>
  <c r="W14" i="3"/>
  <c r="Q14" i="3"/>
  <c r="O14" i="3" s="1"/>
  <c r="X29" i="6"/>
  <c r="U29" i="6"/>
  <c r="R29" i="6"/>
  <c r="O29" i="6"/>
  <c r="X28" i="6"/>
  <c r="U28" i="6"/>
  <c r="R28" i="6"/>
  <c r="O28" i="6"/>
  <c r="X27" i="6"/>
  <c r="U27" i="6"/>
  <c r="R27" i="6"/>
  <c r="O27" i="6"/>
  <c r="X26" i="6"/>
  <c r="U26" i="6"/>
  <c r="R26" i="6"/>
  <c r="O26" i="6"/>
  <c r="X25" i="6"/>
  <c r="U25" i="6"/>
  <c r="R25" i="6"/>
  <c r="O25" i="6"/>
  <c r="X24" i="6"/>
  <c r="U24" i="6"/>
  <c r="R24" i="6"/>
  <c r="O24" i="6"/>
  <c r="X23" i="6"/>
  <c r="U23" i="6"/>
  <c r="R23" i="6"/>
  <c r="O23" i="6"/>
  <c r="X22" i="6"/>
  <c r="U22" i="6"/>
  <c r="R22" i="6"/>
  <c r="O22" i="6"/>
  <c r="X21" i="6"/>
  <c r="R21" i="6"/>
  <c r="O21" i="6"/>
  <c r="R20" i="6"/>
  <c r="O20" i="6"/>
  <c r="R19" i="6"/>
  <c r="O19" i="6"/>
  <c r="R18" i="6"/>
  <c r="O18" i="6"/>
  <c r="R17" i="6"/>
  <c r="O17" i="6"/>
  <c r="X16" i="6"/>
  <c r="U16" i="6"/>
  <c r="R16" i="6"/>
  <c r="O16" i="6"/>
  <c r="U15" i="6"/>
  <c r="R15" i="6"/>
  <c r="O15" i="6"/>
  <c r="X14" i="6"/>
  <c r="U14" i="6"/>
  <c r="R14" i="6"/>
  <c r="O14" i="6"/>
  <c r="X13" i="6"/>
  <c r="U13" i="6"/>
  <c r="R13" i="6"/>
  <c r="O13" i="6"/>
  <c r="R12" i="6"/>
  <c r="O12" i="6"/>
  <c r="Q11" i="6"/>
  <c r="Q11" i="3" s="1"/>
  <c r="P11" i="6"/>
  <c r="P11" i="3" s="1"/>
  <c r="L48" i="6"/>
  <c r="I48" i="6"/>
  <c r="H48" i="6"/>
  <c r="F48" i="6" s="1"/>
  <c r="C48" i="6"/>
  <c r="L47" i="6"/>
  <c r="I47" i="6"/>
  <c r="H47" i="6"/>
  <c r="F47" i="6" s="1"/>
  <c r="C47" i="6"/>
  <c r="L46" i="6"/>
  <c r="I46" i="6"/>
  <c r="H46" i="6"/>
  <c r="F46" i="6" s="1"/>
  <c r="C46" i="6"/>
  <c r="N45" i="6"/>
  <c r="M45" i="6"/>
  <c r="I45" i="6"/>
  <c r="H45" i="6"/>
  <c r="F45" i="6" s="1"/>
  <c r="C45" i="6"/>
  <c r="N44" i="6"/>
  <c r="M44" i="6"/>
  <c r="I44" i="6"/>
  <c r="H44" i="6"/>
  <c r="F44" i="6" s="1"/>
  <c r="C44" i="6"/>
  <c r="N43" i="6"/>
  <c r="M43" i="6"/>
  <c r="I43" i="6"/>
  <c r="H43" i="6"/>
  <c r="F43" i="6" s="1"/>
  <c r="C43" i="6"/>
  <c r="N42" i="6"/>
  <c r="M42" i="6"/>
  <c r="L42" i="6" s="1"/>
  <c r="I42" i="6"/>
  <c r="H42" i="6"/>
  <c r="F42" i="6" s="1"/>
  <c r="C42" i="6"/>
  <c r="L41" i="6"/>
  <c r="I41" i="6"/>
  <c r="H41" i="6"/>
  <c r="F41" i="6" s="1"/>
  <c r="C41" i="6"/>
  <c r="L40" i="6"/>
  <c r="I40" i="6"/>
  <c r="H40" i="6"/>
  <c r="F40" i="6"/>
  <c r="C40" i="6"/>
  <c r="L39" i="6"/>
  <c r="I39" i="6"/>
  <c r="H39" i="6"/>
  <c r="F39" i="6" s="1"/>
  <c r="C39" i="6"/>
  <c r="D50" i="6"/>
  <c r="I37" i="6"/>
  <c r="F37" i="6"/>
  <c r="C37" i="6"/>
  <c r="J34" i="6"/>
  <c r="I34" i="6" s="1"/>
  <c r="H34" i="6"/>
  <c r="G34" i="6"/>
  <c r="C34" i="6"/>
  <c r="H33" i="6"/>
  <c r="G33" i="6"/>
  <c r="J33" i="6" s="1"/>
  <c r="I33" i="6" s="1"/>
  <c r="C33" i="6"/>
  <c r="N32" i="6"/>
  <c r="L32" i="6" s="1"/>
  <c r="I32" i="6"/>
  <c r="I30" i="6" s="1"/>
  <c r="H32" i="6"/>
  <c r="F32" i="6" s="1"/>
  <c r="C32" i="6"/>
  <c r="K31" i="6"/>
  <c r="F31" i="6"/>
  <c r="C31" i="6"/>
  <c r="L29" i="6"/>
  <c r="I29" i="6"/>
  <c r="F29" i="6"/>
  <c r="C29" i="6"/>
  <c r="L28" i="6"/>
  <c r="I28" i="6"/>
  <c r="F28" i="6"/>
  <c r="C28" i="6"/>
  <c r="N27" i="6"/>
  <c r="L27" i="6" s="1"/>
  <c r="I27" i="6"/>
  <c r="F27" i="6"/>
  <c r="C27" i="6"/>
  <c r="N26" i="6"/>
  <c r="L26" i="6" s="1"/>
  <c r="I26" i="6"/>
  <c r="F26" i="6"/>
  <c r="C26" i="6"/>
  <c r="N25" i="6"/>
  <c r="L25" i="6" s="1"/>
  <c r="I25" i="6"/>
  <c r="F25" i="6"/>
  <c r="C25" i="6"/>
  <c r="N24" i="6"/>
  <c r="L24" i="6" s="1"/>
  <c r="I24" i="6"/>
  <c r="F24" i="6"/>
  <c r="C24" i="6"/>
  <c r="N23" i="6"/>
  <c r="L23" i="6" s="1"/>
  <c r="I23" i="6"/>
  <c r="F23" i="6"/>
  <c r="C23" i="6"/>
  <c r="N22" i="6"/>
  <c r="M22" i="6"/>
  <c r="I22" i="6"/>
  <c r="F22" i="6"/>
  <c r="C22" i="6"/>
  <c r="N21" i="6"/>
  <c r="J21" i="6"/>
  <c r="I21" i="6" s="1"/>
  <c r="F21" i="6"/>
  <c r="C21" i="6"/>
  <c r="N20" i="6"/>
  <c r="G20" i="6"/>
  <c r="J20" i="6" s="1"/>
  <c r="C20" i="6"/>
  <c r="N19" i="6"/>
  <c r="G19" i="6"/>
  <c r="J19" i="6" s="1"/>
  <c r="C19" i="6"/>
  <c r="N18" i="6"/>
  <c r="G18" i="6"/>
  <c r="J18" i="6" s="1"/>
  <c r="C18" i="6"/>
  <c r="N17" i="6"/>
  <c r="G17" i="6"/>
  <c r="J17" i="6" s="1"/>
  <c r="C17" i="6"/>
  <c r="N16" i="6"/>
  <c r="L16" i="6" s="1"/>
  <c r="I16" i="6"/>
  <c r="F16" i="6"/>
  <c r="C16" i="6"/>
  <c r="K15" i="6"/>
  <c r="N15" i="6" s="1"/>
  <c r="L15" i="6" s="1"/>
  <c r="I15" i="6"/>
  <c r="F15" i="6"/>
  <c r="C15" i="6"/>
  <c r="N14" i="6"/>
  <c r="L14" i="6" s="1"/>
  <c r="I14" i="6"/>
  <c r="F14" i="6"/>
  <c r="C14" i="6"/>
  <c r="N13" i="6"/>
  <c r="L13" i="6" s="1"/>
  <c r="I13" i="6"/>
  <c r="F13" i="6"/>
  <c r="C13" i="6"/>
  <c r="H12" i="6"/>
  <c r="K12" i="6" s="1"/>
  <c r="C12" i="6"/>
  <c r="E11" i="6"/>
  <c r="D11" i="6"/>
  <c r="D29" i="4"/>
  <c r="H32" i="4"/>
  <c r="H33" i="4"/>
  <c r="N25" i="4"/>
  <c r="L25" i="4" s="1"/>
  <c r="N26" i="4"/>
  <c r="L26" i="4" s="1"/>
  <c r="I25" i="4"/>
  <c r="I26" i="4"/>
  <c r="F25" i="4"/>
  <c r="F26" i="4"/>
  <c r="C25" i="4"/>
  <c r="C26" i="4"/>
  <c r="D11" i="4"/>
  <c r="E11" i="4"/>
  <c r="N24" i="4"/>
  <c r="L24" i="4" s="1"/>
  <c r="N23" i="4"/>
  <c r="L23" i="4" s="1"/>
  <c r="J32" i="4"/>
  <c r="I32" i="4" s="1"/>
  <c r="G33" i="4"/>
  <c r="G32" i="4"/>
  <c r="N22" i="4"/>
  <c r="N21" i="4"/>
  <c r="N20" i="4"/>
  <c r="N19" i="4"/>
  <c r="N18" i="4"/>
  <c r="N17" i="4"/>
  <c r="J21" i="4"/>
  <c r="M21" i="4" s="1"/>
  <c r="M22" i="4"/>
  <c r="G19" i="4"/>
  <c r="J19" i="4" s="1"/>
  <c r="M19" i="4" s="1"/>
  <c r="G20" i="4"/>
  <c r="F20" i="4" s="1"/>
  <c r="I21" i="4"/>
  <c r="I22" i="4"/>
  <c r="I23" i="4"/>
  <c r="F21" i="4"/>
  <c r="F22" i="4"/>
  <c r="F23" i="4"/>
  <c r="I34" i="4"/>
  <c r="F34" i="4"/>
  <c r="C21" i="4"/>
  <c r="C22" i="4"/>
  <c r="C23" i="4"/>
  <c r="E29" i="4"/>
  <c r="C33" i="4"/>
  <c r="C32" i="4"/>
  <c r="C34" i="4"/>
  <c r="G17" i="4"/>
  <c r="G11" i="4" s="1"/>
  <c r="G18" i="4"/>
  <c r="J18" i="4" s="1"/>
  <c r="L27" i="4"/>
  <c r="L28" i="4"/>
  <c r="I24" i="4"/>
  <c r="I27" i="4"/>
  <c r="I28" i="4"/>
  <c r="F18" i="4"/>
  <c r="F19" i="4"/>
  <c r="F24" i="4"/>
  <c r="F27" i="4"/>
  <c r="F28" i="4"/>
  <c r="C17" i="4"/>
  <c r="C18" i="4"/>
  <c r="C19" i="4"/>
  <c r="C20" i="4"/>
  <c r="C24" i="4"/>
  <c r="C27" i="4"/>
  <c r="C28" i="4"/>
  <c r="L45" i="6" l="1"/>
  <c r="C30" i="6"/>
  <c r="L43" i="6"/>
  <c r="L44" i="6"/>
  <c r="F33" i="6"/>
  <c r="H30" i="6"/>
  <c r="U30" i="6"/>
  <c r="G11" i="6"/>
  <c r="G50" i="6" s="1"/>
  <c r="F34" i="6"/>
  <c r="H11" i="6"/>
  <c r="C11" i="6"/>
  <c r="C50" i="6" s="1"/>
  <c r="L22" i="6"/>
  <c r="N31" i="6"/>
  <c r="L31" i="6" s="1"/>
  <c r="E50" i="6"/>
  <c r="R11" i="6"/>
  <c r="F12" i="6"/>
  <c r="F17" i="6"/>
  <c r="F18" i="6"/>
  <c r="F19" i="6"/>
  <c r="F20" i="6"/>
  <c r="O11" i="3"/>
  <c r="O16" i="3"/>
  <c r="U16" i="3"/>
  <c r="F17" i="4"/>
  <c r="X42" i="6"/>
  <c r="X43" i="6"/>
  <c r="X15" i="6"/>
  <c r="U21" i="6"/>
  <c r="T16" i="3"/>
  <c r="R16" i="3" s="1"/>
  <c r="P50" i="6"/>
  <c r="Q50" i="6"/>
  <c r="O11" i="6"/>
  <c r="U33" i="6"/>
  <c r="V14" i="3"/>
  <c r="U14" i="3" s="1"/>
  <c r="X31" i="6"/>
  <c r="Z14" i="3"/>
  <c r="U34" i="6"/>
  <c r="X34" i="6"/>
  <c r="T14" i="3"/>
  <c r="R14" i="3" s="1"/>
  <c r="R33" i="6"/>
  <c r="R34" i="6"/>
  <c r="Y16" i="3"/>
  <c r="Z16" i="3"/>
  <c r="S11" i="6"/>
  <c r="T11" i="6"/>
  <c r="T11" i="3" s="1"/>
  <c r="N12" i="6"/>
  <c r="I12" i="6"/>
  <c r="K11" i="6"/>
  <c r="M17" i="6"/>
  <c r="I17" i="6"/>
  <c r="J11" i="6"/>
  <c r="M18" i="6"/>
  <c r="L18" i="6" s="1"/>
  <c r="I18" i="6"/>
  <c r="M19" i="6"/>
  <c r="L19" i="6" s="1"/>
  <c r="I19" i="6"/>
  <c r="M20" i="6"/>
  <c r="L20" i="6" s="1"/>
  <c r="I20" i="6"/>
  <c r="K50" i="6"/>
  <c r="I31" i="6"/>
  <c r="M21" i="6"/>
  <c r="L21" i="6" s="1"/>
  <c r="M33" i="6"/>
  <c r="M34" i="6"/>
  <c r="L34" i="6" s="1"/>
  <c r="L19" i="4"/>
  <c r="I19" i="4"/>
  <c r="L21" i="4"/>
  <c r="F33" i="4"/>
  <c r="F32" i="4"/>
  <c r="I18" i="4"/>
  <c r="M18" i="4"/>
  <c r="L18" i="4" s="1"/>
  <c r="J20" i="4"/>
  <c r="L22" i="4"/>
  <c r="J33" i="4"/>
  <c r="J17" i="4"/>
  <c r="I17" i="4" s="1"/>
  <c r="M32" i="4"/>
  <c r="L32" i="4" s="1"/>
  <c r="G29" i="4"/>
  <c r="R30" i="6" l="1"/>
  <c r="F30" i="6"/>
  <c r="J50" i="6"/>
  <c r="H50" i="6"/>
  <c r="S50" i="6"/>
  <c r="S11" i="3"/>
  <c r="R11" i="3" s="1"/>
  <c r="F11" i="6"/>
  <c r="F50" i="6" s="1"/>
  <c r="X16" i="3"/>
  <c r="R50" i="6"/>
  <c r="T50" i="6"/>
  <c r="O50" i="6"/>
  <c r="U17" i="6"/>
  <c r="V11" i="6"/>
  <c r="X19" i="6"/>
  <c r="U19" i="6"/>
  <c r="X20" i="6"/>
  <c r="U20" i="6"/>
  <c r="X33" i="6"/>
  <c r="X30" i="6" s="1"/>
  <c r="Y14" i="3"/>
  <c r="X14" i="3" s="1"/>
  <c r="W11" i="6"/>
  <c r="U12" i="6"/>
  <c r="X18" i="6"/>
  <c r="U18" i="6"/>
  <c r="L33" i="6"/>
  <c r="L30" i="6" s="1"/>
  <c r="M11" i="6"/>
  <c r="L17" i="6"/>
  <c r="I11" i="6"/>
  <c r="I50" i="6" s="1"/>
  <c r="L12" i="6"/>
  <c r="N11" i="6"/>
  <c r="N50" i="6" s="1"/>
  <c r="M17" i="4"/>
  <c r="J11" i="4"/>
  <c r="I33" i="4"/>
  <c r="M33" i="4"/>
  <c r="J29" i="4"/>
  <c r="I20" i="4"/>
  <c r="M20" i="4"/>
  <c r="L20" i="4" s="1"/>
  <c r="AB38" i="6" l="1"/>
  <c r="AA38" i="6"/>
  <c r="AB30" i="6"/>
  <c r="AA30" i="6"/>
  <c r="W50" i="6"/>
  <c r="W11" i="3"/>
  <c r="V50" i="6"/>
  <c r="V11" i="3"/>
  <c r="U11" i="6"/>
  <c r="U50" i="6" s="1"/>
  <c r="X12" i="6"/>
  <c r="Y11" i="6"/>
  <c r="X17" i="6"/>
  <c r="L11" i="6"/>
  <c r="L50" i="6" s="1"/>
  <c r="M50" i="6"/>
  <c r="L33" i="4"/>
  <c r="M29" i="4"/>
  <c r="L17" i="4"/>
  <c r="M11" i="4"/>
  <c r="U11" i="3" l="1"/>
  <c r="Z50" i="6"/>
  <c r="Z11" i="3"/>
  <c r="Y50" i="6"/>
  <c r="Y11" i="3"/>
  <c r="X11" i="6"/>
  <c r="X50" i="6" l="1"/>
  <c r="AB11" i="6"/>
  <c r="AA11" i="6"/>
  <c r="X11" i="3"/>
  <c r="AA11" i="3" s="1"/>
  <c r="Z17" i="3"/>
  <c r="Y17" i="3"/>
  <c r="W17" i="3"/>
  <c r="V17" i="3"/>
  <c r="T17" i="3"/>
  <c r="S17" i="3"/>
  <c r="Q17" i="3"/>
  <c r="P17" i="3"/>
  <c r="AB50" i="6" l="1"/>
  <c r="AA50" i="6"/>
  <c r="U17" i="3"/>
  <c r="X17" i="3"/>
  <c r="O17" i="3"/>
  <c r="R17" i="3"/>
  <c r="C37" i="4"/>
  <c r="C38" i="4"/>
  <c r="C39" i="4"/>
  <c r="C40" i="4"/>
  <c r="C41" i="4"/>
  <c r="C42" i="4"/>
  <c r="C43" i="4"/>
  <c r="C44" i="4"/>
  <c r="C45" i="4"/>
  <c r="K30" i="4" l="1"/>
  <c r="K29" i="4" s="1"/>
  <c r="N16" i="4"/>
  <c r="L16" i="4" s="1"/>
  <c r="I16" i="4"/>
  <c r="F16" i="4"/>
  <c r="C16" i="4"/>
  <c r="N14" i="4"/>
  <c r="K15" i="4"/>
  <c r="I15" i="4" s="1"/>
  <c r="F15" i="4"/>
  <c r="C15" i="4"/>
  <c r="H12" i="4"/>
  <c r="H11" i="4" s="1"/>
  <c r="F12" i="4" l="1"/>
  <c r="N30" i="4"/>
  <c r="N15" i="4"/>
  <c r="L15" i="4" s="1"/>
  <c r="N39" i="4" l="1"/>
  <c r="N40" i="4"/>
  <c r="N41" i="4"/>
  <c r="N42" i="4"/>
  <c r="L37" i="4"/>
  <c r="I37" i="4"/>
  <c r="H37" i="4"/>
  <c r="F37" i="4" s="1"/>
  <c r="H38" i="4"/>
  <c r="F38" i="4" s="1"/>
  <c r="H39" i="4"/>
  <c r="F39" i="4" s="1"/>
  <c r="H40" i="4"/>
  <c r="F40" i="4" s="1"/>
  <c r="H41" i="4"/>
  <c r="F41" i="4" s="1"/>
  <c r="H42" i="4"/>
  <c r="F42" i="4" s="1"/>
  <c r="H43" i="4"/>
  <c r="F43" i="4" s="1"/>
  <c r="H44" i="4"/>
  <c r="F44" i="4" s="1"/>
  <c r="H45" i="4"/>
  <c r="F45" i="4" s="1"/>
  <c r="L45" i="4"/>
  <c r="I44" i="4"/>
  <c r="I43" i="4"/>
  <c r="M42" i="4"/>
  <c r="I41" i="4"/>
  <c r="I40" i="4"/>
  <c r="I39" i="4"/>
  <c r="L38" i="4"/>
  <c r="L36" i="4"/>
  <c r="H36" i="4"/>
  <c r="F36" i="4" s="1"/>
  <c r="D35" i="4"/>
  <c r="D16" i="1" s="1"/>
  <c r="D16" i="3" s="1"/>
  <c r="E35" i="4"/>
  <c r="E16" i="1" s="1"/>
  <c r="E16" i="3" s="1"/>
  <c r="C16" i="3" s="1"/>
  <c r="AA16" i="3" s="1"/>
  <c r="G35" i="4"/>
  <c r="C36" i="4"/>
  <c r="C35" i="4" s="1"/>
  <c r="C16" i="1" s="1"/>
  <c r="K12" i="4"/>
  <c r="K11" i="4" s="1"/>
  <c r="L14" i="4"/>
  <c r="D11" i="1"/>
  <c r="D11" i="3" s="1"/>
  <c r="E11" i="1"/>
  <c r="E11" i="3" s="1"/>
  <c r="G11" i="1"/>
  <c r="G11" i="3" s="1"/>
  <c r="J11" i="1"/>
  <c r="J11" i="3" s="1"/>
  <c r="M11" i="1"/>
  <c r="M11" i="3" s="1"/>
  <c r="I14" i="4"/>
  <c r="F14" i="4"/>
  <c r="C14" i="4"/>
  <c r="C13" i="4"/>
  <c r="C12" i="4"/>
  <c r="H31" i="4"/>
  <c r="H29" i="4" s="1"/>
  <c r="D14" i="1"/>
  <c r="D14" i="3" s="1"/>
  <c r="C14" i="3" s="1"/>
  <c r="E14" i="1"/>
  <c r="E14" i="3" s="1"/>
  <c r="J14" i="1"/>
  <c r="J14" i="3" s="1"/>
  <c r="M14" i="1"/>
  <c r="M14" i="3" s="1"/>
  <c r="C30" i="4"/>
  <c r="E17" i="3" l="1"/>
  <c r="C11" i="3"/>
  <c r="C17" i="3" s="1"/>
  <c r="D17" i="3"/>
  <c r="C11" i="4"/>
  <c r="C11" i="1" s="1"/>
  <c r="F35" i="4"/>
  <c r="F16" i="1" s="1"/>
  <c r="L42" i="4"/>
  <c r="G14" i="1"/>
  <c r="G14" i="3" s="1"/>
  <c r="G17" i="3" s="1"/>
  <c r="G16" i="1"/>
  <c r="G16" i="3" s="1"/>
  <c r="I12" i="4"/>
  <c r="N12" i="4"/>
  <c r="H11" i="1"/>
  <c r="H11" i="3" s="1"/>
  <c r="F11" i="3" s="1"/>
  <c r="L44" i="4"/>
  <c r="M40" i="4"/>
  <c r="L40" i="4" s="1"/>
  <c r="M41" i="4"/>
  <c r="L41" i="4" s="1"/>
  <c r="I45" i="4"/>
  <c r="L43" i="4"/>
  <c r="M39" i="4"/>
  <c r="L39" i="4" s="1"/>
  <c r="I42" i="4"/>
  <c r="I38" i="4"/>
  <c r="J35" i="4"/>
  <c r="J46" i="4" s="1"/>
  <c r="G46" i="4"/>
  <c r="D46" i="4"/>
  <c r="E46" i="4"/>
  <c r="K35" i="4"/>
  <c r="H35" i="4"/>
  <c r="N35" i="4"/>
  <c r="D17" i="1"/>
  <c r="I36" i="4"/>
  <c r="E17" i="1"/>
  <c r="K11" i="1"/>
  <c r="K11" i="3" s="1"/>
  <c r="I13" i="4"/>
  <c r="N13" i="4"/>
  <c r="L13" i="4" s="1"/>
  <c r="F13" i="4"/>
  <c r="F11" i="4" s="1"/>
  <c r="F31" i="4"/>
  <c r="C31" i="4"/>
  <c r="C29" i="4" s="1"/>
  <c r="I11" i="3" l="1"/>
  <c r="N11" i="4"/>
  <c r="N11" i="1" s="1"/>
  <c r="N11" i="3" s="1"/>
  <c r="I11" i="4"/>
  <c r="I11" i="1" s="1"/>
  <c r="C14" i="1"/>
  <c r="C17" i="1" s="1"/>
  <c r="G17" i="1"/>
  <c r="L35" i="4"/>
  <c r="L16" i="1" s="1"/>
  <c r="I35" i="4"/>
  <c r="I16" i="1" s="1"/>
  <c r="F11" i="1"/>
  <c r="J16" i="1"/>
  <c r="C46" i="4"/>
  <c r="M35" i="4"/>
  <c r="N16" i="1"/>
  <c r="N16" i="3" s="1"/>
  <c r="K16" i="1"/>
  <c r="K16" i="3" s="1"/>
  <c r="H16" i="1"/>
  <c r="H16" i="3" s="1"/>
  <c r="F16" i="3" s="1"/>
  <c r="L12" i="4"/>
  <c r="L11" i="4" s="1"/>
  <c r="N31" i="4"/>
  <c r="N29" i="4" s="1"/>
  <c r="I31" i="4"/>
  <c r="L11" i="3" l="1"/>
  <c r="J17" i="1"/>
  <c r="J16" i="3"/>
  <c r="L31" i="4"/>
  <c r="L11" i="1"/>
  <c r="M16" i="1"/>
  <c r="M46" i="4"/>
  <c r="F30" i="4"/>
  <c r="F29" i="4" s="1"/>
  <c r="L30" i="4"/>
  <c r="L29" i="4" s="1"/>
  <c r="I30" i="4"/>
  <c r="I29" i="4" s="1"/>
  <c r="M17" i="1" l="1"/>
  <c r="M16" i="3"/>
  <c r="I16" i="3"/>
  <c r="J17" i="3"/>
  <c r="AB11" i="3"/>
  <c r="F46" i="4"/>
  <c r="L46" i="4"/>
  <c r="L14" i="1"/>
  <c r="L17" i="1" s="1"/>
  <c r="N14" i="1"/>
  <c r="N46" i="4"/>
  <c r="I14" i="1"/>
  <c r="I17" i="1" s="1"/>
  <c r="I46" i="4"/>
  <c r="K14" i="1"/>
  <c r="K46" i="4"/>
  <c r="H14" i="1"/>
  <c r="H46" i="4"/>
  <c r="K17" i="1" l="1"/>
  <c r="K14" i="3"/>
  <c r="N17" i="1"/>
  <c r="N14" i="3"/>
  <c r="L16" i="3"/>
  <c r="AB16" i="3" s="1"/>
  <c r="M17" i="3"/>
  <c r="H17" i="1"/>
  <c r="H14" i="3"/>
  <c r="F14" i="1"/>
  <c r="F17" i="1" s="1"/>
  <c r="H17" i="3" l="1"/>
  <c r="F14" i="3"/>
  <c r="F17" i="3" s="1"/>
  <c r="L14" i="3"/>
  <c r="N17" i="3"/>
  <c r="I14" i="3"/>
  <c r="I17" i="3" s="1"/>
  <c r="K17" i="3"/>
  <c r="AB14" i="3" l="1"/>
  <c r="AA14" i="3"/>
  <c r="L17" i="3"/>
  <c r="AA17" i="3" l="1"/>
  <c r="AB17" i="3"/>
</calcChain>
</file>

<file path=xl/sharedStrings.xml><?xml version="1.0" encoding="utf-8"?>
<sst xmlns="http://schemas.openxmlformats.org/spreadsheetml/2006/main" count="324" uniqueCount="105">
  <si>
    <t>тыс. руб.</t>
  </si>
  <si>
    <t>№ п/п</t>
  </si>
  <si>
    <t>% выполнения плана отчетного периода</t>
  </si>
  <si>
    <t>Отклонение от плана отчет. периода "+", "-"</t>
  </si>
  <si>
    <t>Всего</t>
  </si>
  <si>
    <t>ВЛ 10 (6) кВ</t>
  </si>
  <si>
    <t>ВЛ 0,4 кВ</t>
  </si>
  <si>
    <t xml:space="preserve">ВЛ 35 кВ </t>
  </si>
  <si>
    <t xml:space="preserve">ВЛ 110 кВ </t>
  </si>
  <si>
    <t>ПС-35 кВ</t>
  </si>
  <si>
    <t>ПС-110 кВ</t>
  </si>
  <si>
    <t xml:space="preserve">Всего : </t>
  </si>
  <si>
    <t>в том числе</t>
  </si>
  <si>
    <t>Прочее</t>
  </si>
  <si>
    <t xml:space="preserve">План </t>
  </si>
  <si>
    <t>I квартал</t>
  </si>
  <si>
    <t>6 месяцев</t>
  </si>
  <si>
    <t>9 месяцев</t>
  </si>
  <si>
    <t>год</t>
  </si>
  <si>
    <t>хоз.способ</t>
  </si>
  <si>
    <t>подряд</t>
  </si>
  <si>
    <t>Факт</t>
  </si>
  <si>
    <t>Руководитель</t>
  </si>
  <si>
    <t>ТП</t>
  </si>
  <si>
    <t>Приложение 2</t>
  </si>
  <si>
    <t>Приложение 3</t>
  </si>
  <si>
    <t>Приложение 2.1.</t>
  </si>
  <si>
    <t>Мероприятия ремонтной программы</t>
  </si>
  <si>
    <t>Приложение 3.1</t>
  </si>
  <si>
    <t>6.1</t>
  </si>
  <si>
    <t>6.2</t>
  </si>
  <si>
    <t>3.1</t>
  </si>
  <si>
    <t>3.2</t>
  </si>
  <si>
    <t>3.3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</si>
  <si>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</si>
  <si>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</si>
  <si>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</si>
  <si>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</si>
  <si>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</si>
  <si>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</si>
  <si>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</si>
  <si>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</si>
  <si>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</si>
  <si>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</si>
  <si>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План по ремонтной программе на 2020 г.  по ООО "КВЭП"</t>
  </si>
  <si>
    <t>Капитальный ремонт силовых транформаторов Т1 и Т2</t>
  </si>
  <si>
    <t>Капитальный ремонт КЛ-0,4 (2 шт.) ТП-4</t>
  </si>
  <si>
    <t>Капитальный ремонт КЛ-0,4 (2 шт.) ТП-3</t>
  </si>
  <si>
    <t>3.4</t>
  </si>
  <si>
    <t>Испытания кабельных линий ТП-3, ТП-4, ТП-6</t>
  </si>
  <si>
    <t>3.5</t>
  </si>
  <si>
    <t>Ремонт фасадов, строительных конструкций, ровли ТП-1, ТП-2, ТП-3</t>
  </si>
  <si>
    <t>Испытание оборудования 35 кВ ПС 35/10 "Энка"</t>
  </si>
  <si>
    <t>Капитальный ремонт РЗА присоединений 35 кВ ПС 35/10 "Энка"</t>
  </si>
  <si>
    <t>ТО РЗАв объема "Проф. Контроль 1" (БРП2979)</t>
  </si>
  <si>
    <t>Ремонт ТН-10 и групповых цепей шинок напряжения (БРП2979)</t>
  </si>
  <si>
    <t>ТО РЗАв объема «В» (БРП-2617)</t>
  </si>
  <si>
    <t>Ремонт приводов и испытания электросетей 10кВ КРУН-10 №3080п и БКТП №3081п</t>
  </si>
  <si>
    <t>Ремонт приводов и испытания электросетей 10кВ ТП-3036п</t>
  </si>
  <si>
    <t>Ремонт приводов и испытания электросетей 6кВ ТП-96 и ТП-595</t>
  </si>
  <si>
    <t>Ремонт приводов и испытания электросетей 6кВ БКРП-03091 и КТПП-6/0,4кВ</t>
  </si>
  <si>
    <t>Ремонт приводов и испытания электросетей 10кВ КРУН-1 и КРУН-2</t>
  </si>
  <si>
    <t>Ремонт приводов и испытания электросетей 10кВ 2БКТП-393, 2БКТП-423 и 2БКТП-457</t>
  </si>
  <si>
    <t xml:space="preserve">Ремонт приводов и испытания электросетей 10кВ БКТП-2980п                              </t>
  </si>
  <si>
    <t>Ремонт конструкций ячеек 10 кВ ТП-1, ТП-2, ТП-3, ТП-4, РП-ТП-5, ТП-6</t>
  </si>
  <si>
    <t>Ремонт строительной части зданий ТП-1, ТП-2, ТП-3, ТП-4, РП-ТП-5, ТП-6</t>
  </si>
  <si>
    <t>Ремонт силовых кабелей от ТП-1, ТП-2, ТП-3, ТП-4, РП-ТП-5, ТП-6</t>
  </si>
  <si>
    <t>Ремонт силовых кабелей  ПС 35/10 "Энка"</t>
  </si>
  <si>
    <t>6.3</t>
  </si>
  <si>
    <t>Монтаж системы секционирования шинок напряжения РП-ТП-5</t>
  </si>
  <si>
    <t>Монтаж системы секционирования шинок напряжения ПС 35/10кВ ЭНКА</t>
  </si>
  <si>
    <t>Замена силовых автоматов 0,4 кВ в ТП-1, ТП-2, ТП-3, ТП-4, РП-ТП-5, ТП-6</t>
  </si>
  <si>
    <t>Замена рубильников, реле, ПРС  0,4 кВ в ТП-1, ТП-2, ТП-3, ТП-4, РП-ТП-5, ТП-6</t>
  </si>
  <si>
    <t>Замена автоматических выключателей оперативных цепей ТП-1, ТП-2, ТП-3, ТП-4, РП-ТП-5, ТП-6</t>
  </si>
  <si>
    <t>Ремонт АВР-0,4 РП-ТП-5</t>
  </si>
  <si>
    <t>Замена трансформаторов  ТП-1, ТП-2, ТП-3, ТП-4, РП-ТП-5, ТП-6</t>
  </si>
  <si>
    <t>Замена клеммных колодок в ТП-1, ТП-2, ТП-3, ТП-4, РП-ТП-5, ТП-6</t>
  </si>
  <si>
    <t>Ремонт силовых кабелей отходящих от ТП-1, ТП-2, ТП-3, ТП-4, РП-ТП-5, ТП-6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</si>
  <si>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</si>
  <si>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</si>
  <si>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</si>
  <si>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</si>
  <si>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</si>
  <si>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</si>
  <si>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</si>
  <si>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</si>
  <si>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</si>
  <si>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</si>
  <si>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</si>
  <si>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6.4</t>
  </si>
  <si>
    <t>% выполнения  12 мес 2020 г. плана отчетного периода</t>
  </si>
  <si>
    <t>Отклонение от плана 12 мес 2020 г  отчет. периода "+", "-"</t>
  </si>
  <si>
    <t>Кривобоков В.С.</t>
  </si>
  <si>
    <t>Исполнитель Кривнева Е.В.</t>
  </si>
  <si>
    <t>тел.8 (861) 258-50-71</t>
  </si>
  <si>
    <t xml:space="preserve">Ремонт фасадов и испытания электросетей 10кВ БКТП-2980п  и   БРП -2979                     </t>
  </si>
  <si>
    <t>ТО РЗАв объема «В» (БРП-2617), перенос ТН 10 кВ, замена трансформаторов тока, ремонт фасадов</t>
  </si>
  <si>
    <t>6.5</t>
  </si>
  <si>
    <t>Ремонт выключателей, разъединителей, отбор проб масла из трансформаторов</t>
  </si>
  <si>
    <t>6.6</t>
  </si>
  <si>
    <t>Замена МВ 10 кВ</t>
  </si>
  <si>
    <t>8.11</t>
  </si>
  <si>
    <t>Отчет по выполнениию ремонтной программы  ООО "КВЭП" за 2020 год</t>
  </si>
  <si>
    <t>ТП 10 (6)/0,4 кВ</t>
  </si>
  <si>
    <t>Замена, ремонт  счетчиков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</si>
</sst>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0"/>
      <name val="Arial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color theme="0" tint="-0.249977111117893"/>
      <name val="Times New Roman"/>
      <family val="1"/>
      <charset val="204"/>
    </font>
    <font>
      <b/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2" borderId="0" xfId="0" applyFont="1" applyFill="1" applyBorder="1"/>
    <xf numFmtId="10" fontId="5" fillId="3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10" fontId="8" fillId="5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left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164" fontId="6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38"/>
  <sheetViews>
    <sheetView view="pageBreakPreview" zoomScaleNormal="75" zoomScaleSheetLayoutView="10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I20" sqref="I20"/>
    </sheetView>
  </sheetViews>
  <sheetFormatPr defaultRowHeight="15.75" x14ac:dyDescent="0.25"/>
  <cols>
    <col min="1" max="1" width="6.140625" style="3" customWidth="1"/>
    <col min="2" max="2" width="31.85546875" style="37" customWidth="1"/>
    <col min="3" max="3" width="12.28515625" style="5" customWidth="1"/>
    <col min="4" max="4" width="14.42578125" style="5" bestFit="1" customWidth="1"/>
    <col min="5" max="5" width="15" style="5" customWidth="1"/>
    <col min="6" max="6" width="12.140625" style="5" customWidth="1"/>
    <col min="7" max="10" width="14.28515625" style="5" customWidth="1"/>
    <col min="11" max="11" width="18" style="5" customWidth="1"/>
    <col min="12" max="12" width="14.7109375" style="5" customWidth="1"/>
    <col min="13" max="13" width="16.28515625" style="5" customWidth="1"/>
    <col min="14" max="14" width="16.5703125" style="5" customWidth="1"/>
    <col min="15" max="15" width="9.28515625" style="8" customWidth="1"/>
    <col min="16" max="56" width="9.140625" style="8"/>
    <col min="57" max="205" width="9.140625" style="9"/>
    <col min="206" max="225" width="9.140625" style="8"/>
    <col min="226" max="16384" width="9.140625" style="9"/>
  </cols>
  <sheetData>
    <row r="1" spans="1:225" x14ac:dyDescent="0.25">
      <c r="M1" s="127" t="s">
        <v>24</v>
      </c>
      <c r="N1" s="127"/>
    </row>
    <row r="3" spans="1:225" s="2" customFormat="1" ht="22.5" x14ac:dyDescent="0.3">
      <c r="A3" s="128" t="s">
        <v>44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x14ac:dyDescent="0.25">
      <c r="B4" s="4"/>
      <c r="N4" s="6" t="s">
        <v>0</v>
      </c>
      <c r="O4" s="7"/>
      <c r="P4" s="7"/>
      <c r="Q4" s="7"/>
    </row>
    <row r="5" spans="1:225" s="11" customFormat="1" ht="18" customHeight="1" x14ac:dyDescent="0.2">
      <c r="A5" s="129" t="s">
        <v>1</v>
      </c>
      <c r="B5" s="129"/>
      <c r="C5" s="123" t="s">
        <v>14</v>
      </c>
      <c r="D5" s="12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1" customFormat="1" ht="18.75" customHeight="1" x14ac:dyDescent="0.2">
      <c r="A6" s="129"/>
      <c r="B6" s="129"/>
      <c r="C6" s="123" t="s">
        <v>15</v>
      </c>
      <c r="D6" s="123"/>
      <c r="E6" s="123"/>
      <c r="F6" s="123" t="s">
        <v>16</v>
      </c>
      <c r="G6" s="123"/>
      <c r="H6" s="123"/>
      <c r="I6" s="123" t="s">
        <v>17</v>
      </c>
      <c r="J6" s="123"/>
      <c r="K6" s="123"/>
      <c r="L6" s="123" t="s">
        <v>18</v>
      </c>
      <c r="M6" s="123"/>
      <c r="N6" s="12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</row>
    <row r="7" spans="1:225" s="11" customFormat="1" ht="18.75" customHeight="1" x14ac:dyDescent="0.2">
      <c r="A7" s="129"/>
      <c r="B7" s="129"/>
      <c r="C7" s="122" t="s">
        <v>4</v>
      </c>
      <c r="D7" s="123" t="s">
        <v>12</v>
      </c>
      <c r="E7" s="123"/>
      <c r="F7" s="122" t="s">
        <v>4</v>
      </c>
      <c r="G7" s="123" t="s">
        <v>12</v>
      </c>
      <c r="H7" s="123"/>
      <c r="I7" s="122" t="s">
        <v>4</v>
      </c>
      <c r="J7" s="123" t="s">
        <v>12</v>
      </c>
      <c r="K7" s="123"/>
      <c r="L7" s="122" t="s">
        <v>4</v>
      </c>
      <c r="M7" s="123" t="s">
        <v>12</v>
      </c>
      <c r="N7" s="123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</row>
    <row r="8" spans="1:225" s="11" customFormat="1" ht="54" customHeight="1" thickBot="1" x14ac:dyDescent="0.25">
      <c r="A8" s="129"/>
      <c r="B8" s="129"/>
      <c r="C8" s="122"/>
      <c r="D8" s="81" t="s">
        <v>19</v>
      </c>
      <c r="E8" s="81" t="s">
        <v>20</v>
      </c>
      <c r="F8" s="122"/>
      <c r="G8" s="81" t="s">
        <v>19</v>
      </c>
      <c r="H8" s="81" t="s">
        <v>20</v>
      </c>
      <c r="I8" s="122"/>
      <c r="J8" s="81" t="s">
        <v>19</v>
      </c>
      <c r="K8" s="81" t="s">
        <v>20</v>
      </c>
      <c r="L8" s="122"/>
      <c r="M8" s="81" t="s">
        <v>19</v>
      </c>
      <c r="N8" s="81" t="s">
        <v>20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</row>
    <row r="9" spans="1:225" s="14" customFormat="1" ht="26.25" customHeight="1" thickBot="1" x14ac:dyDescent="0.25">
      <c r="A9" s="15">
        <v>1</v>
      </c>
      <c r="B9" s="52" t="s">
        <v>5</v>
      </c>
      <c r="C9" s="63"/>
      <c r="D9" s="53"/>
      <c r="E9" s="53"/>
      <c r="F9" s="63"/>
      <c r="G9" s="53"/>
      <c r="H9" s="53"/>
      <c r="I9" s="63"/>
      <c r="J9" s="53"/>
      <c r="K9" s="53"/>
      <c r="L9" s="63"/>
      <c r="M9" s="53"/>
      <c r="N9" s="5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</row>
    <row r="10" spans="1:225" s="14" customFormat="1" ht="26.25" customHeight="1" thickBot="1" x14ac:dyDescent="0.25">
      <c r="A10" s="15">
        <v>2</v>
      </c>
      <c r="B10" s="52" t="s">
        <v>6</v>
      </c>
      <c r="C10" s="64"/>
      <c r="D10" s="54"/>
      <c r="E10" s="54"/>
      <c r="F10" s="64"/>
      <c r="G10" s="54"/>
      <c r="H10" s="54"/>
      <c r="I10" s="64"/>
      <c r="J10" s="54"/>
      <c r="K10" s="54"/>
      <c r="L10" s="64"/>
      <c r="M10" s="54"/>
      <c r="N10" s="5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</row>
    <row r="11" spans="1:225" s="13" customFormat="1" ht="26.25" customHeight="1" x14ac:dyDescent="0.2">
      <c r="A11" s="15">
        <v>3</v>
      </c>
      <c r="B11" s="52" t="s">
        <v>23</v>
      </c>
      <c r="C11" s="64">
        <f>'план 20г развернутый'!C11</f>
        <v>778.01090000000011</v>
      </c>
      <c r="D11" s="54">
        <f>'план 20г развернутый'!D11</f>
        <v>372.05799999999999</v>
      </c>
      <c r="E11" s="20">
        <f>'план 20г развернутый'!E11</f>
        <v>405.9529</v>
      </c>
      <c r="F11" s="64">
        <f>'план 20г развернутый'!F11</f>
        <v>1564.9500999999996</v>
      </c>
      <c r="G11" s="54">
        <f>'план 20г развернутый'!G11</f>
        <v>869.60199999999998</v>
      </c>
      <c r="H11" s="54">
        <f>'план 20г развернутый'!H11</f>
        <v>695.34809999999993</v>
      </c>
      <c r="I11" s="64">
        <f>'план 20г развернутый'!I11</f>
        <v>3489.4770900000003</v>
      </c>
      <c r="J11" s="54">
        <f>'план 20г развернутый'!J11</f>
        <v>1453.5940000000001</v>
      </c>
      <c r="K11" s="54">
        <f>'план 20г развернутый'!K11</f>
        <v>2035.88309</v>
      </c>
      <c r="L11" s="64">
        <f>'план 20г развернутый'!L11</f>
        <v>3986.9430900000002</v>
      </c>
      <c r="M11" s="54">
        <f>'план 20г развернутый'!M11</f>
        <v>1951.06</v>
      </c>
      <c r="N11" s="54">
        <f>'план 20г развернутый'!N11</f>
        <v>2035.88309</v>
      </c>
    </row>
    <row r="12" spans="1:225" s="10" customFormat="1" ht="26.25" customHeight="1" x14ac:dyDescent="0.2">
      <c r="A12" s="15">
        <v>4</v>
      </c>
      <c r="B12" s="52" t="s">
        <v>7</v>
      </c>
      <c r="C12" s="65"/>
      <c r="D12" s="55"/>
      <c r="E12" s="55"/>
      <c r="F12" s="65"/>
      <c r="G12" s="55"/>
      <c r="H12" s="55"/>
      <c r="I12" s="65"/>
      <c r="J12" s="55"/>
      <c r="K12" s="55"/>
      <c r="L12" s="65"/>
      <c r="M12" s="55"/>
      <c r="N12" s="55"/>
    </row>
    <row r="13" spans="1:225" s="10" customFormat="1" ht="26.25" customHeight="1" x14ac:dyDescent="0.2">
      <c r="A13" s="15">
        <v>5</v>
      </c>
      <c r="B13" s="52" t="s">
        <v>8</v>
      </c>
      <c r="C13" s="65"/>
      <c r="D13" s="55"/>
      <c r="E13" s="55"/>
      <c r="F13" s="65"/>
      <c r="G13" s="55"/>
      <c r="H13" s="55"/>
      <c r="I13" s="65"/>
      <c r="J13" s="55"/>
      <c r="K13" s="55"/>
      <c r="L13" s="65"/>
      <c r="M13" s="55"/>
      <c r="N13" s="55"/>
    </row>
    <row r="14" spans="1:225" s="17" customFormat="1" ht="26.25" customHeight="1" x14ac:dyDescent="0.2">
      <c r="A14" s="15">
        <v>6</v>
      </c>
      <c r="B14" s="56" t="s">
        <v>9</v>
      </c>
      <c r="C14" s="66">
        <f>'план 20г развернутый'!C29</f>
        <v>25.995999999999999</v>
      </c>
      <c r="D14" s="57">
        <f>'план 20г развернутый'!D29</f>
        <v>25.995999999999999</v>
      </c>
      <c r="E14" s="57">
        <f>'план 20г развернутый'!E29</f>
        <v>0</v>
      </c>
      <c r="F14" s="66">
        <f>'план 20г развернутый'!F29</f>
        <v>309.45083</v>
      </c>
      <c r="G14" s="57">
        <f>'план 20г развернутый'!G29</f>
        <v>25.995999999999999</v>
      </c>
      <c r="H14" s="57">
        <f>'план 20г развернутый'!H29</f>
        <v>283.45483000000002</v>
      </c>
      <c r="I14" s="66">
        <f>'план 20г развернутый'!I29</f>
        <v>1772.1638</v>
      </c>
      <c r="J14" s="57">
        <f>'план 20г развернутый'!J29</f>
        <v>25.995999999999999</v>
      </c>
      <c r="K14" s="57">
        <f>'план 20г развернутый'!K29</f>
        <v>1746.1678000000002</v>
      </c>
      <c r="L14" s="66">
        <f>'план 20г развернутый'!L29</f>
        <v>1772.1638</v>
      </c>
      <c r="M14" s="57">
        <f>'план 20г развернутый'!M29</f>
        <v>25.995999999999999</v>
      </c>
      <c r="N14" s="57">
        <f>'план 20г развернутый'!N29</f>
        <v>1746.1678000000002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</row>
    <row r="15" spans="1:225" s="17" customFormat="1" ht="26.25" customHeight="1" x14ac:dyDescent="0.2">
      <c r="A15" s="15">
        <v>7</v>
      </c>
      <c r="B15" s="56" t="s">
        <v>10</v>
      </c>
      <c r="C15" s="66"/>
      <c r="D15" s="57"/>
      <c r="E15" s="57"/>
      <c r="F15" s="66"/>
      <c r="G15" s="57"/>
      <c r="H15" s="57"/>
      <c r="I15" s="66"/>
      <c r="J15" s="57"/>
      <c r="K15" s="57"/>
      <c r="L15" s="66"/>
      <c r="M15" s="57"/>
      <c r="N15" s="5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</row>
    <row r="16" spans="1:225" s="23" customFormat="1" ht="26.25" customHeight="1" x14ac:dyDescent="0.25">
      <c r="A16" s="15">
        <v>8</v>
      </c>
      <c r="B16" s="58" t="s">
        <v>13</v>
      </c>
      <c r="C16" s="66">
        <f>'план 20г развернутый'!C35</f>
        <v>0</v>
      </c>
      <c r="D16" s="57">
        <f>'план 20г развернутый'!D35</f>
        <v>0</v>
      </c>
      <c r="E16" s="57">
        <f>'план 20г развернутый'!E35</f>
        <v>0</v>
      </c>
      <c r="F16" s="66">
        <f>'план 20г развернутый'!F35</f>
        <v>0</v>
      </c>
      <c r="G16" s="57">
        <f>'план 20г развернутый'!G35</f>
        <v>0</v>
      </c>
      <c r="H16" s="57">
        <f>'план 20г развернутый'!H35</f>
        <v>0</v>
      </c>
      <c r="I16" s="66">
        <f>'план 20г развернутый'!I35</f>
        <v>1154.2541100000001</v>
      </c>
      <c r="J16" s="57">
        <f>'план 20г развернутый'!J35</f>
        <v>0</v>
      </c>
      <c r="K16" s="57">
        <f>'план 20г развернутый'!K35</f>
        <v>1154.2541100000001</v>
      </c>
      <c r="L16" s="66">
        <f>'план 20г развернутый'!L35</f>
        <v>3517.9874299999997</v>
      </c>
      <c r="M16" s="57">
        <f>'план 20г развернутый'!M35</f>
        <v>0</v>
      </c>
      <c r="N16" s="57">
        <f>'план 20г развернутый'!N35</f>
        <v>3517.9874299999997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GW16" s="24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</row>
    <row r="17" spans="1:225" s="26" customFormat="1" ht="35.25" customHeight="1" x14ac:dyDescent="0.3">
      <c r="A17" s="42"/>
      <c r="B17" s="43" t="s">
        <v>11</v>
      </c>
      <c r="C17" s="67">
        <f>C14+C16+C11</f>
        <v>804.00690000000009</v>
      </c>
      <c r="D17" s="44">
        <f t="shared" ref="D17:N17" si="0">D14+D16+D11</f>
        <v>398.05399999999997</v>
      </c>
      <c r="E17" s="44">
        <f t="shared" si="0"/>
        <v>405.9529</v>
      </c>
      <c r="F17" s="67">
        <f t="shared" si="0"/>
        <v>1874.4009299999996</v>
      </c>
      <c r="G17" s="44">
        <f t="shared" si="0"/>
        <v>895.59799999999996</v>
      </c>
      <c r="H17" s="44">
        <f t="shared" si="0"/>
        <v>978.80292999999995</v>
      </c>
      <c r="I17" s="67">
        <f t="shared" si="0"/>
        <v>6415.8950000000004</v>
      </c>
      <c r="J17" s="44">
        <f t="shared" si="0"/>
        <v>1479.5900000000001</v>
      </c>
      <c r="K17" s="44">
        <f t="shared" si="0"/>
        <v>4936.3050000000003</v>
      </c>
      <c r="L17" s="67">
        <f>L14+L16+L11</f>
        <v>9277.0943200000002</v>
      </c>
      <c r="M17" s="44">
        <f t="shared" si="0"/>
        <v>1977.056</v>
      </c>
      <c r="N17" s="44">
        <f t="shared" si="0"/>
        <v>7300.0383200000006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</row>
    <row r="18" spans="1:225" x14ac:dyDescent="0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225" ht="23.25" x14ac:dyDescent="0.35">
      <c r="B19" s="27"/>
      <c r="C19" s="28"/>
      <c r="D19" s="45" t="s">
        <v>22</v>
      </c>
      <c r="E19" s="45"/>
      <c r="F19" s="45"/>
      <c r="G19" s="45"/>
      <c r="H19" s="45"/>
      <c r="I19" s="45"/>
      <c r="J19" s="45"/>
      <c r="K19" s="46" t="s">
        <v>92</v>
      </c>
      <c r="L19" s="28"/>
      <c r="M19" s="28"/>
      <c r="N19" s="28"/>
    </row>
    <row r="20" spans="1:225" x14ac:dyDescent="0.25">
      <c r="B20" s="27"/>
      <c r="C20" s="28"/>
      <c r="D20" s="28"/>
      <c r="E20" s="28"/>
      <c r="F20" s="28"/>
      <c r="G20" s="28"/>
      <c r="H20" s="28"/>
      <c r="I20" s="28"/>
      <c r="J20" s="28"/>
      <c r="L20" s="28"/>
      <c r="M20" s="28"/>
      <c r="N20" s="28"/>
    </row>
    <row r="21" spans="1:225" ht="23.25" x14ac:dyDescent="0.35">
      <c r="C21" s="28"/>
      <c r="D21" s="45"/>
      <c r="E21" s="45"/>
      <c r="F21" s="45"/>
      <c r="G21" s="45"/>
      <c r="H21" s="45"/>
      <c r="I21" s="45"/>
      <c r="J21" s="45"/>
      <c r="K21" s="46"/>
      <c r="L21" s="28"/>
      <c r="M21" s="28"/>
      <c r="N21" s="28"/>
    </row>
    <row r="22" spans="1:225" x14ac:dyDescent="0.2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225" x14ac:dyDescent="0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225" s="32" customFormat="1" ht="18.75" x14ac:dyDescent="0.3">
      <c r="A24" s="29"/>
      <c r="B24" s="124"/>
      <c r="C24" s="124"/>
      <c r="D24" s="124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</row>
    <row r="25" spans="1:225" s="32" customFormat="1" ht="18.75" x14ac:dyDescent="0.3">
      <c r="A25" s="29"/>
      <c r="B25" s="47" t="s">
        <v>93</v>
      </c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</row>
    <row r="26" spans="1:225" s="32" customFormat="1" ht="18.75" x14ac:dyDescent="0.3">
      <c r="A26" s="29"/>
      <c r="B26" s="47" t="s">
        <v>94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</row>
    <row r="27" spans="1:225" s="32" customFormat="1" ht="18.75" x14ac:dyDescent="0.3">
      <c r="A27" s="29"/>
      <c r="B27" s="3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</row>
    <row r="28" spans="1:225" s="32" customFormat="1" ht="18.75" x14ac:dyDescent="0.3">
      <c r="A28" s="29"/>
      <c r="B28" s="126"/>
      <c r="C28" s="126"/>
      <c r="D28" s="35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</row>
    <row r="29" spans="1:225" s="32" customFormat="1" ht="18.75" x14ac:dyDescent="0.3">
      <c r="A29" s="29"/>
      <c r="B29" s="36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</row>
    <row r="30" spans="1:225" s="8" customFormat="1" x14ac:dyDescent="0.25">
      <c r="A30" s="3"/>
      <c r="B30" s="3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</row>
    <row r="31" spans="1:225" s="8" customFormat="1" x14ac:dyDescent="0.25">
      <c r="A31" s="3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</row>
    <row r="32" spans="1:225" s="8" customFormat="1" x14ac:dyDescent="0.25">
      <c r="A32" s="3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</row>
    <row r="33" spans="1:205" s="8" customFormat="1" x14ac:dyDescent="0.25">
      <c r="A33" s="3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</row>
    <row r="34" spans="1:205" s="8" customFormat="1" x14ac:dyDescent="0.25">
      <c r="A34" s="3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</row>
    <row r="35" spans="1:205" s="8" customFormat="1" x14ac:dyDescent="0.25">
      <c r="A35" s="3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</row>
    <row r="36" spans="1:205" s="8" customFormat="1" x14ac:dyDescent="0.25">
      <c r="A36" s="3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</row>
    <row r="37" spans="1:205" s="8" customFormat="1" x14ac:dyDescent="0.25">
      <c r="A37" s="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</row>
    <row r="38" spans="1:205" s="8" customFormat="1" x14ac:dyDescent="0.25">
      <c r="A38" s="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</row>
  </sheetData>
  <mergeCells count="19">
    <mergeCell ref="F7:F8"/>
    <mergeCell ref="G7:H7"/>
    <mergeCell ref="I6:K6"/>
    <mergeCell ref="I7:I8"/>
    <mergeCell ref="J7:K7"/>
    <mergeCell ref="B24:N24"/>
    <mergeCell ref="B28:C28"/>
    <mergeCell ref="M1:N1"/>
    <mergeCell ref="A3:N3"/>
    <mergeCell ref="A5:A8"/>
    <mergeCell ref="B5:B8"/>
    <mergeCell ref="C5:N5"/>
    <mergeCell ref="L6:N6"/>
    <mergeCell ref="L7:L8"/>
    <mergeCell ref="M7:N7"/>
    <mergeCell ref="C6:E6"/>
    <mergeCell ref="D7:E7"/>
    <mergeCell ref="C7:C8"/>
    <mergeCell ref="F6:H6"/>
  </mergeCells>
  <printOptions horizontalCentered="1"/>
  <pageMargins left="0.19685039370078741" right="0.19685039370078741" top="0.98425196850393704" bottom="0.39370078740157483" header="0.15748031496062992" footer="0.19685039370078741"/>
  <pageSetup paperSize="9" scale="68" fitToHeight="0" orientation="landscape" blackAndWhite="1" r:id="rId1"/>
  <headerFooter alignWithMargins="0"/>
  <rowBreaks count="1" manualBreakCount="1">
    <brk id="2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65"/>
  <sheetViews>
    <sheetView view="pageBreakPreview" zoomScale="95" zoomScaleNormal="75" zoomScaleSheetLayoutView="95" workbookViewId="0">
      <pane xSplit="2" ySplit="8" topLeftCell="C33" activePane="bottomRight" state="frozen"/>
      <selection pane="topRight" activeCell="C1" sqref="C1"/>
      <selection pane="bottomLeft" activeCell="A6" sqref="A6"/>
      <selection pane="bottomRight" activeCell="B52" sqref="B52:B53"/>
    </sheetView>
  </sheetViews>
  <sheetFormatPr defaultRowHeight="15.75" x14ac:dyDescent="0.25"/>
  <cols>
    <col min="1" max="1" width="6.140625" style="3" customWidth="1"/>
    <col min="2" max="2" width="49.85546875" style="37" customWidth="1"/>
    <col min="3" max="3" width="12.28515625" style="5" customWidth="1"/>
    <col min="4" max="4" width="14.42578125" style="5" bestFit="1" customWidth="1"/>
    <col min="5" max="6" width="12.140625" style="5" customWidth="1"/>
    <col min="7" max="10" width="14.28515625" style="5" customWidth="1"/>
    <col min="11" max="11" width="15.85546875" style="5" customWidth="1"/>
    <col min="12" max="12" width="14.7109375" style="5" customWidth="1"/>
    <col min="13" max="13" width="14.5703125" style="5" customWidth="1"/>
    <col min="14" max="14" width="14.85546875" style="5" customWidth="1"/>
    <col min="15" max="15" width="9.28515625" style="8" customWidth="1"/>
    <col min="16" max="56" width="9.140625" style="8"/>
    <col min="57" max="205" width="9.140625" style="9"/>
    <col min="206" max="225" width="9.140625" style="8"/>
    <col min="226" max="16384" width="9.140625" style="9"/>
  </cols>
  <sheetData>
    <row r="1" spans="1:225" x14ac:dyDescent="0.25">
      <c r="M1" s="5" t="s">
        <v>26</v>
      </c>
    </row>
    <row r="3" spans="1:225" s="2" customFormat="1" ht="22.5" customHeight="1" x14ac:dyDescent="0.3">
      <c r="A3" s="128" t="s">
        <v>44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51"/>
      <c r="P3" s="5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x14ac:dyDescent="0.25">
      <c r="B4" s="4"/>
      <c r="N4" s="6" t="s">
        <v>0</v>
      </c>
      <c r="O4" s="7"/>
      <c r="P4" s="7"/>
      <c r="Q4" s="7"/>
    </row>
    <row r="5" spans="1:225" s="11" customFormat="1" ht="18.75" x14ac:dyDescent="0.2">
      <c r="A5" s="129" t="s">
        <v>1</v>
      </c>
      <c r="B5" s="129" t="s">
        <v>27</v>
      </c>
      <c r="C5" s="123" t="s">
        <v>14</v>
      </c>
      <c r="D5" s="12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1" customFormat="1" ht="18.75" x14ac:dyDescent="0.2">
      <c r="A6" s="129"/>
      <c r="B6" s="129"/>
      <c r="C6" s="123" t="s">
        <v>15</v>
      </c>
      <c r="D6" s="123"/>
      <c r="E6" s="123"/>
      <c r="F6" s="123" t="s">
        <v>16</v>
      </c>
      <c r="G6" s="123"/>
      <c r="H6" s="123"/>
      <c r="I6" s="123" t="s">
        <v>17</v>
      </c>
      <c r="J6" s="123"/>
      <c r="K6" s="123"/>
      <c r="L6" s="123" t="s">
        <v>18</v>
      </c>
      <c r="M6" s="123"/>
      <c r="N6" s="12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</row>
    <row r="7" spans="1:225" s="11" customFormat="1" ht="18.75" x14ac:dyDescent="0.2">
      <c r="A7" s="129"/>
      <c r="B7" s="129"/>
      <c r="C7" s="122" t="s">
        <v>4</v>
      </c>
      <c r="D7" s="123" t="s">
        <v>12</v>
      </c>
      <c r="E7" s="123"/>
      <c r="F7" s="122" t="s">
        <v>4</v>
      </c>
      <c r="G7" s="123" t="s">
        <v>12</v>
      </c>
      <c r="H7" s="123"/>
      <c r="I7" s="122" t="s">
        <v>4</v>
      </c>
      <c r="J7" s="123" t="s">
        <v>12</v>
      </c>
      <c r="K7" s="123"/>
      <c r="L7" s="122" t="s">
        <v>4</v>
      </c>
      <c r="M7" s="123" t="s">
        <v>12</v>
      </c>
      <c r="N7" s="123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</row>
    <row r="8" spans="1:225" s="11" customFormat="1" ht="38.25" thickBot="1" x14ac:dyDescent="0.25">
      <c r="A8" s="129"/>
      <c r="B8" s="129"/>
      <c r="C8" s="122"/>
      <c r="D8" s="38" t="s">
        <v>19</v>
      </c>
      <c r="E8" s="38" t="s">
        <v>20</v>
      </c>
      <c r="F8" s="122"/>
      <c r="G8" s="38" t="s">
        <v>19</v>
      </c>
      <c r="H8" s="38" t="s">
        <v>20</v>
      </c>
      <c r="I8" s="122"/>
      <c r="J8" s="38" t="s">
        <v>19</v>
      </c>
      <c r="K8" s="38" t="s">
        <v>20</v>
      </c>
      <c r="L8" s="122"/>
      <c r="M8" s="38" t="s">
        <v>19</v>
      </c>
      <c r="N8" s="38" t="s">
        <v>20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</row>
    <row r="9" spans="1:225" s="14" customFormat="1" ht="16.5" thickBot="1" x14ac:dyDescent="0.25">
      <c r="A9" s="16">
        <v>1</v>
      </c>
      <c r="B9" s="71" t="s">
        <v>5</v>
      </c>
      <c r="C9" s="63">
        <v>0</v>
      </c>
      <c r="D9" s="91">
        <v>0</v>
      </c>
      <c r="E9" s="91">
        <v>0</v>
      </c>
      <c r="F9" s="63">
        <v>0</v>
      </c>
      <c r="G9" s="91">
        <v>0</v>
      </c>
      <c r="H9" s="91">
        <v>0</v>
      </c>
      <c r="I9" s="63">
        <v>0</v>
      </c>
      <c r="J9" s="91">
        <v>0</v>
      </c>
      <c r="K9" s="91">
        <v>0</v>
      </c>
      <c r="L9" s="63">
        <v>0</v>
      </c>
      <c r="M9" s="91">
        <v>0</v>
      </c>
      <c r="N9" s="91">
        <v>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</row>
    <row r="10" spans="1:225" s="14" customFormat="1" ht="16.5" thickBot="1" x14ac:dyDescent="0.25">
      <c r="A10" s="16">
        <v>2</v>
      </c>
      <c r="B10" s="71" t="s">
        <v>6</v>
      </c>
      <c r="C10" s="64">
        <v>0</v>
      </c>
      <c r="D10" s="91">
        <v>0</v>
      </c>
      <c r="E10" s="91">
        <v>0</v>
      </c>
      <c r="F10" s="64">
        <v>0</v>
      </c>
      <c r="G10" s="91">
        <v>0</v>
      </c>
      <c r="H10" s="91">
        <v>0</v>
      </c>
      <c r="I10" s="64">
        <v>0</v>
      </c>
      <c r="J10" s="91">
        <v>0</v>
      </c>
      <c r="K10" s="91">
        <v>0</v>
      </c>
      <c r="L10" s="64">
        <v>0</v>
      </c>
      <c r="M10" s="91">
        <v>0</v>
      </c>
      <c r="N10" s="91">
        <v>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</row>
    <row r="11" spans="1:225" s="13" customFormat="1" x14ac:dyDescent="0.2">
      <c r="A11" s="16">
        <v>3</v>
      </c>
      <c r="B11" s="71" t="s">
        <v>23</v>
      </c>
      <c r="C11" s="62">
        <f t="shared" ref="C11:N11" si="0">SUM(C12:C26)</f>
        <v>778.01090000000011</v>
      </c>
      <c r="D11" s="62">
        <f t="shared" si="0"/>
        <v>372.05799999999999</v>
      </c>
      <c r="E11" s="62">
        <f t="shared" si="0"/>
        <v>405.9529</v>
      </c>
      <c r="F11" s="62">
        <f t="shared" si="0"/>
        <v>1564.9500999999996</v>
      </c>
      <c r="G11" s="62">
        <f t="shared" si="0"/>
        <v>869.60199999999998</v>
      </c>
      <c r="H11" s="62">
        <f t="shared" si="0"/>
        <v>695.34809999999993</v>
      </c>
      <c r="I11" s="62">
        <f t="shared" si="0"/>
        <v>3489.4770900000003</v>
      </c>
      <c r="J11" s="62">
        <f t="shared" si="0"/>
        <v>1453.5940000000001</v>
      </c>
      <c r="K11" s="62">
        <f t="shared" si="0"/>
        <v>2035.88309</v>
      </c>
      <c r="L11" s="62">
        <f t="shared" si="0"/>
        <v>3986.9430900000002</v>
      </c>
      <c r="M11" s="62">
        <f t="shared" si="0"/>
        <v>1951.06</v>
      </c>
      <c r="N11" s="62">
        <f t="shared" si="0"/>
        <v>2035.88309</v>
      </c>
    </row>
    <row r="12" spans="1:225" s="13" customFormat="1" ht="31.5" x14ac:dyDescent="0.2">
      <c r="A12" s="59" t="s">
        <v>31</v>
      </c>
      <c r="B12" s="19" t="s">
        <v>45</v>
      </c>
      <c r="C12" s="62">
        <f>D12+E12</f>
        <v>405.9529</v>
      </c>
      <c r="D12" s="57">
        <v>0</v>
      </c>
      <c r="E12" s="57">
        <v>405.9529</v>
      </c>
      <c r="F12" s="62">
        <f>G12+H12</f>
        <v>405.9529</v>
      </c>
      <c r="G12" s="57">
        <v>0</v>
      </c>
      <c r="H12" s="57">
        <f>E12</f>
        <v>405.9529</v>
      </c>
      <c r="I12" s="62">
        <f>J12+K12</f>
        <v>405.9529</v>
      </c>
      <c r="J12" s="57">
        <v>0</v>
      </c>
      <c r="K12" s="57">
        <f>0+H12</f>
        <v>405.9529</v>
      </c>
      <c r="L12" s="62">
        <f>M12+N12</f>
        <v>405.9529</v>
      </c>
      <c r="M12" s="57">
        <v>0</v>
      </c>
      <c r="N12" s="57">
        <f t="shared" ref="N12:N24" si="1">K12</f>
        <v>405.9529</v>
      </c>
    </row>
    <row r="13" spans="1:225" s="13" customFormat="1" x14ac:dyDescent="0.2">
      <c r="A13" s="59" t="s">
        <v>32</v>
      </c>
      <c r="B13" s="19" t="s">
        <v>46</v>
      </c>
      <c r="C13" s="62">
        <f t="shared" ref="C13:C28" si="2">D13+E13</f>
        <v>0</v>
      </c>
      <c r="D13" s="57">
        <v>0</v>
      </c>
      <c r="E13" s="57">
        <v>0</v>
      </c>
      <c r="F13" s="62">
        <f t="shared" ref="F13:F28" si="3">G13+H13</f>
        <v>0</v>
      </c>
      <c r="G13" s="57">
        <v>0</v>
      </c>
      <c r="H13" s="57">
        <v>0</v>
      </c>
      <c r="I13" s="62">
        <f t="shared" ref="I13:I28" si="4">J13+K13</f>
        <v>706.98451</v>
      </c>
      <c r="J13" s="57">
        <v>0</v>
      </c>
      <c r="K13" s="57">
        <v>706.98451</v>
      </c>
      <c r="L13" s="62">
        <f t="shared" ref="L13:L28" si="5">M13+N13</f>
        <v>706.98451</v>
      </c>
      <c r="M13" s="57">
        <v>0</v>
      </c>
      <c r="N13" s="57">
        <f t="shared" si="1"/>
        <v>706.98451</v>
      </c>
    </row>
    <row r="14" spans="1:225" s="13" customFormat="1" x14ac:dyDescent="0.2">
      <c r="A14" s="59" t="s">
        <v>33</v>
      </c>
      <c r="B14" s="19" t="s">
        <v>47</v>
      </c>
      <c r="C14" s="62">
        <f t="shared" si="2"/>
        <v>0</v>
      </c>
      <c r="D14" s="57">
        <v>0</v>
      </c>
      <c r="E14" s="57">
        <v>0</v>
      </c>
      <c r="F14" s="62">
        <f t="shared" si="3"/>
        <v>0</v>
      </c>
      <c r="G14" s="57">
        <v>0</v>
      </c>
      <c r="H14" s="57">
        <v>0</v>
      </c>
      <c r="I14" s="62">
        <f t="shared" si="4"/>
        <v>450.55335000000002</v>
      </c>
      <c r="J14" s="57">
        <v>0</v>
      </c>
      <c r="K14" s="57">
        <v>450.55335000000002</v>
      </c>
      <c r="L14" s="62">
        <f t="shared" si="5"/>
        <v>450.55335000000002</v>
      </c>
      <c r="M14" s="57">
        <v>0</v>
      </c>
      <c r="N14" s="57">
        <f t="shared" si="1"/>
        <v>450.55335000000002</v>
      </c>
    </row>
    <row r="15" spans="1:225" s="13" customFormat="1" x14ac:dyDescent="0.2">
      <c r="A15" s="59" t="s">
        <v>48</v>
      </c>
      <c r="B15" s="19" t="s">
        <v>49</v>
      </c>
      <c r="C15" s="62">
        <f t="shared" si="2"/>
        <v>0</v>
      </c>
      <c r="D15" s="57">
        <v>0</v>
      </c>
      <c r="E15" s="57">
        <v>0</v>
      </c>
      <c r="F15" s="62">
        <f t="shared" si="3"/>
        <v>289.39519999999999</v>
      </c>
      <c r="G15" s="57">
        <v>0</v>
      </c>
      <c r="H15" s="57">
        <v>289.39519999999999</v>
      </c>
      <c r="I15" s="62">
        <f t="shared" si="4"/>
        <v>289.39519999999999</v>
      </c>
      <c r="J15" s="57">
        <v>0</v>
      </c>
      <c r="K15" s="57">
        <f>H15</f>
        <v>289.39519999999999</v>
      </c>
      <c r="L15" s="62">
        <f t="shared" si="5"/>
        <v>289.39519999999999</v>
      </c>
      <c r="M15" s="57">
        <v>0</v>
      </c>
      <c r="N15" s="57">
        <f t="shared" si="1"/>
        <v>289.39519999999999</v>
      </c>
    </row>
    <row r="16" spans="1:225" s="13" customFormat="1" ht="31.5" x14ac:dyDescent="0.2">
      <c r="A16" s="59" t="s">
        <v>50</v>
      </c>
      <c r="B16" s="19" t="s">
        <v>51</v>
      </c>
      <c r="C16" s="62">
        <f t="shared" si="2"/>
        <v>0</v>
      </c>
      <c r="D16" s="57">
        <v>0</v>
      </c>
      <c r="E16" s="57">
        <v>0</v>
      </c>
      <c r="F16" s="62">
        <f t="shared" si="3"/>
        <v>0</v>
      </c>
      <c r="G16" s="57">
        <v>0</v>
      </c>
      <c r="H16" s="57">
        <v>0</v>
      </c>
      <c r="I16" s="62">
        <f t="shared" si="4"/>
        <v>182.99713</v>
      </c>
      <c r="J16" s="57">
        <v>0</v>
      </c>
      <c r="K16" s="57">
        <v>182.99713</v>
      </c>
      <c r="L16" s="62">
        <f t="shared" si="5"/>
        <v>182.99713</v>
      </c>
      <c r="M16" s="57">
        <v>0</v>
      </c>
      <c r="N16" s="57">
        <f t="shared" si="1"/>
        <v>182.99713</v>
      </c>
    </row>
    <row r="17" spans="1:225" s="13" customFormat="1" ht="31.5" x14ac:dyDescent="0.2">
      <c r="A17" s="59" t="s">
        <v>78</v>
      </c>
      <c r="B17" s="19" t="s">
        <v>64</v>
      </c>
      <c r="C17" s="62">
        <f t="shared" si="2"/>
        <v>12.622</v>
      </c>
      <c r="D17" s="57">
        <v>12.622</v>
      </c>
      <c r="E17" s="57">
        <v>0</v>
      </c>
      <c r="F17" s="62">
        <f t="shared" si="3"/>
        <v>12.622</v>
      </c>
      <c r="G17" s="57">
        <f>D17</f>
        <v>12.622</v>
      </c>
      <c r="H17" s="57">
        <v>0</v>
      </c>
      <c r="I17" s="62">
        <f t="shared" si="4"/>
        <v>12.622</v>
      </c>
      <c r="J17" s="57">
        <f>G17</f>
        <v>12.622</v>
      </c>
      <c r="K17" s="57">
        <v>0</v>
      </c>
      <c r="L17" s="62">
        <f t="shared" si="5"/>
        <v>12.622</v>
      </c>
      <c r="M17" s="57">
        <f>J17</f>
        <v>12.622</v>
      </c>
      <c r="N17" s="57">
        <f t="shared" si="1"/>
        <v>0</v>
      </c>
    </row>
    <row r="18" spans="1:225" s="13" customFormat="1" ht="31.5" x14ac:dyDescent="0.2">
      <c r="A18" s="59" t="s">
        <v>79</v>
      </c>
      <c r="B18" s="19" t="s">
        <v>65</v>
      </c>
      <c r="C18" s="62">
        <f t="shared" si="2"/>
        <v>239.03899999999999</v>
      </c>
      <c r="D18" s="57">
        <v>239.03899999999999</v>
      </c>
      <c r="E18" s="57">
        <v>0</v>
      </c>
      <c r="F18" s="62">
        <f t="shared" si="3"/>
        <v>239.03899999999999</v>
      </c>
      <c r="G18" s="57">
        <f>D18</f>
        <v>239.03899999999999</v>
      </c>
      <c r="H18" s="57">
        <v>0</v>
      </c>
      <c r="I18" s="62">
        <f t="shared" si="4"/>
        <v>239.03899999999999</v>
      </c>
      <c r="J18" s="57">
        <f t="shared" ref="J18:J21" si="6">G18</f>
        <v>239.03899999999999</v>
      </c>
      <c r="K18" s="57">
        <v>0</v>
      </c>
      <c r="L18" s="62">
        <f t="shared" si="5"/>
        <v>239.03899999999999</v>
      </c>
      <c r="M18" s="57">
        <f t="shared" ref="M18:M21" si="7">J18</f>
        <v>239.03899999999999</v>
      </c>
      <c r="N18" s="57">
        <f t="shared" si="1"/>
        <v>0</v>
      </c>
    </row>
    <row r="19" spans="1:225" s="13" customFormat="1" ht="31.5" x14ac:dyDescent="0.2">
      <c r="A19" s="59" t="s">
        <v>80</v>
      </c>
      <c r="B19" s="19" t="s">
        <v>66</v>
      </c>
      <c r="C19" s="62">
        <f t="shared" si="2"/>
        <v>110.258</v>
      </c>
      <c r="D19" s="57">
        <v>110.258</v>
      </c>
      <c r="E19" s="57">
        <v>0</v>
      </c>
      <c r="F19" s="62">
        <f t="shared" si="3"/>
        <v>110.258</v>
      </c>
      <c r="G19" s="57">
        <f t="shared" ref="G19:G20" si="8">D19</f>
        <v>110.258</v>
      </c>
      <c r="H19" s="57">
        <v>0</v>
      </c>
      <c r="I19" s="62">
        <f t="shared" si="4"/>
        <v>110.258</v>
      </c>
      <c r="J19" s="57">
        <f t="shared" si="6"/>
        <v>110.258</v>
      </c>
      <c r="K19" s="57">
        <v>0</v>
      </c>
      <c r="L19" s="62">
        <f t="shared" si="5"/>
        <v>359.17700000000002</v>
      </c>
      <c r="M19" s="57">
        <f>J19+248.919</f>
        <v>359.17700000000002</v>
      </c>
      <c r="N19" s="57">
        <f t="shared" si="1"/>
        <v>0</v>
      </c>
    </row>
    <row r="20" spans="1:225" s="13" customFormat="1" ht="31.5" x14ac:dyDescent="0.2">
      <c r="A20" s="59" t="s">
        <v>81</v>
      </c>
      <c r="B20" s="19" t="s">
        <v>69</v>
      </c>
      <c r="C20" s="62">
        <f t="shared" si="2"/>
        <v>10.138999999999999</v>
      </c>
      <c r="D20" s="57">
        <v>10.138999999999999</v>
      </c>
      <c r="E20" s="57">
        <v>0</v>
      </c>
      <c r="F20" s="62">
        <f t="shared" si="3"/>
        <v>10.138999999999999</v>
      </c>
      <c r="G20" s="57">
        <f t="shared" si="8"/>
        <v>10.138999999999999</v>
      </c>
      <c r="H20" s="57">
        <v>0</v>
      </c>
      <c r="I20" s="62">
        <f t="shared" si="4"/>
        <v>10.138999999999999</v>
      </c>
      <c r="J20" s="57">
        <f t="shared" si="6"/>
        <v>10.138999999999999</v>
      </c>
      <c r="K20" s="57">
        <v>0</v>
      </c>
      <c r="L20" s="62">
        <f t="shared" si="5"/>
        <v>10.138999999999999</v>
      </c>
      <c r="M20" s="57">
        <f t="shared" si="7"/>
        <v>10.138999999999999</v>
      </c>
      <c r="N20" s="57">
        <f t="shared" si="1"/>
        <v>0</v>
      </c>
    </row>
    <row r="21" spans="1:225" s="13" customFormat="1" ht="31.5" x14ac:dyDescent="0.2">
      <c r="A21" s="59" t="s">
        <v>82</v>
      </c>
      <c r="B21" s="19" t="s">
        <v>71</v>
      </c>
      <c r="C21" s="62">
        <f t="shared" si="2"/>
        <v>0</v>
      </c>
      <c r="D21" s="57">
        <v>0</v>
      </c>
      <c r="E21" s="57">
        <v>0</v>
      </c>
      <c r="F21" s="62">
        <f t="shared" si="3"/>
        <v>497.54399999999998</v>
      </c>
      <c r="G21" s="57">
        <v>497.54399999999998</v>
      </c>
      <c r="H21" s="57">
        <v>0</v>
      </c>
      <c r="I21" s="62">
        <f t="shared" si="4"/>
        <v>497.54399999999998</v>
      </c>
      <c r="J21" s="57">
        <f t="shared" si="6"/>
        <v>497.54399999999998</v>
      </c>
      <c r="K21" s="57">
        <v>0</v>
      </c>
      <c r="L21" s="62">
        <f t="shared" si="5"/>
        <v>497.54399999999998</v>
      </c>
      <c r="M21" s="57">
        <f t="shared" si="7"/>
        <v>497.54399999999998</v>
      </c>
      <c r="N21" s="57">
        <f t="shared" si="1"/>
        <v>0</v>
      </c>
    </row>
    <row r="22" spans="1:225" s="13" customFormat="1" ht="31.5" x14ac:dyDescent="0.2">
      <c r="A22" s="59" t="s">
        <v>83</v>
      </c>
      <c r="B22" s="19" t="s">
        <v>72</v>
      </c>
      <c r="C22" s="62">
        <f t="shared" si="2"/>
        <v>0</v>
      </c>
      <c r="D22" s="57">
        <v>0</v>
      </c>
      <c r="E22" s="57">
        <v>0</v>
      </c>
      <c r="F22" s="62">
        <f t="shared" si="3"/>
        <v>0</v>
      </c>
      <c r="G22" s="57">
        <v>0</v>
      </c>
      <c r="H22" s="57">
        <v>0</v>
      </c>
      <c r="I22" s="62">
        <f t="shared" si="4"/>
        <v>583.99199999999996</v>
      </c>
      <c r="J22" s="57">
        <v>583.99199999999996</v>
      </c>
      <c r="K22" s="57">
        <v>0</v>
      </c>
      <c r="L22" s="62">
        <f t="shared" si="5"/>
        <v>583.99199999999996</v>
      </c>
      <c r="M22" s="57">
        <f>J22</f>
        <v>583.99199999999996</v>
      </c>
      <c r="N22" s="57">
        <f t="shared" si="1"/>
        <v>0</v>
      </c>
    </row>
    <row r="23" spans="1:225" s="13" customFormat="1" ht="45.75" customHeight="1" x14ac:dyDescent="0.2">
      <c r="A23" s="59" t="s">
        <v>84</v>
      </c>
      <c r="B23" s="19" t="s">
        <v>73</v>
      </c>
      <c r="C23" s="62">
        <f t="shared" si="2"/>
        <v>0</v>
      </c>
      <c r="D23" s="57">
        <v>0</v>
      </c>
      <c r="E23" s="57">
        <v>0</v>
      </c>
      <c r="F23" s="62">
        <f t="shared" si="3"/>
        <v>0</v>
      </c>
      <c r="G23" s="57">
        <v>0</v>
      </c>
      <c r="H23" s="57">
        <v>0</v>
      </c>
      <c r="I23" s="62">
        <f t="shared" si="4"/>
        <v>0</v>
      </c>
      <c r="J23" s="57">
        <v>0</v>
      </c>
      <c r="K23" s="57">
        <v>0</v>
      </c>
      <c r="L23" s="62">
        <f t="shared" si="5"/>
        <v>74.506</v>
      </c>
      <c r="M23" s="57">
        <v>74.506</v>
      </c>
      <c r="N23" s="57">
        <f t="shared" si="1"/>
        <v>0</v>
      </c>
    </row>
    <row r="24" spans="1:225" s="13" customFormat="1" ht="21" customHeight="1" x14ac:dyDescent="0.2">
      <c r="A24" s="59" t="s">
        <v>85</v>
      </c>
      <c r="B24" s="19" t="s">
        <v>74</v>
      </c>
      <c r="C24" s="62">
        <f t="shared" si="2"/>
        <v>0</v>
      </c>
      <c r="D24" s="57">
        <v>0</v>
      </c>
      <c r="E24" s="57">
        <v>0</v>
      </c>
      <c r="F24" s="62">
        <f t="shared" si="3"/>
        <v>0</v>
      </c>
      <c r="G24" s="57">
        <v>0</v>
      </c>
      <c r="H24" s="57">
        <v>0</v>
      </c>
      <c r="I24" s="62">
        <f t="shared" si="4"/>
        <v>0</v>
      </c>
      <c r="J24" s="57">
        <v>0</v>
      </c>
      <c r="K24" s="57">
        <v>0</v>
      </c>
      <c r="L24" s="62">
        <f t="shared" si="5"/>
        <v>57.515000000000001</v>
      </c>
      <c r="M24" s="57">
        <v>57.515000000000001</v>
      </c>
      <c r="N24" s="57">
        <f t="shared" si="1"/>
        <v>0</v>
      </c>
    </row>
    <row r="25" spans="1:225" s="13" customFormat="1" ht="29.25" customHeight="1" x14ac:dyDescent="0.2">
      <c r="A25" s="59" t="s">
        <v>86</v>
      </c>
      <c r="B25" s="19" t="s">
        <v>75</v>
      </c>
      <c r="C25" s="62">
        <f t="shared" si="2"/>
        <v>0</v>
      </c>
      <c r="D25" s="57">
        <v>0</v>
      </c>
      <c r="E25" s="57">
        <v>0</v>
      </c>
      <c r="F25" s="62">
        <f t="shared" si="3"/>
        <v>0</v>
      </c>
      <c r="G25" s="57">
        <v>0</v>
      </c>
      <c r="H25" s="57">
        <v>0</v>
      </c>
      <c r="I25" s="62">
        <f t="shared" si="4"/>
        <v>0</v>
      </c>
      <c r="J25" s="57">
        <v>0</v>
      </c>
      <c r="K25" s="57">
        <v>0</v>
      </c>
      <c r="L25" s="62">
        <f t="shared" si="5"/>
        <v>107.666</v>
      </c>
      <c r="M25" s="57">
        <v>107.666</v>
      </c>
      <c r="N25" s="57">
        <f t="shared" ref="N25:N26" si="9">K25</f>
        <v>0</v>
      </c>
    </row>
    <row r="26" spans="1:225" s="13" customFormat="1" ht="33.75" customHeight="1" x14ac:dyDescent="0.2">
      <c r="A26" s="59" t="s">
        <v>87</v>
      </c>
      <c r="B26" s="19" t="s">
        <v>76</v>
      </c>
      <c r="C26" s="62">
        <f t="shared" si="2"/>
        <v>0</v>
      </c>
      <c r="D26" s="57">
        <v>0</v>
      </c>
      <c r="E26" s="57">
        <v>0</v>
      </c>
      <c r="F26" s="62">
        <f t="shared" si="3"/>
        <v>0</v>
      </c>
      <c r="G26" s="57">
        <v>0</v>
      </c>
      <c r="H26" s="57">
        <v>0</v>
      </c>
      <c r="I26" s="62">
        <f t="shared" si="4"/>
        <v>0</v>
      </c>
      <c r="J26" s="57">
        <v>0</v>
      </c>
      <c r="K26" s="57">
        <v>0</v>
      </c>
      <c r="L26" s="62">
        <f t="shared" si="5"/>
        <v>8.86</v>
      </c>
      <c r="M26" s="57">
        <v>8.86</v>
      </c>
      <c r="N26" s="57">
        <f t="shared" si="9"/>
        <v>0</v>
      </c>
    </row>
    <row r="27" spans="1:225" s="10" customFormat="1" ht="18.75" x14ac:dyDescent="0.2">
      <c r="A27" s="85">
        <v>4</v>
      </c>
      <c r="B27" s="86" t="s">
        <v>7</v>
      </c>
      <c r="C27" s="87">
        <f t="shared" si="2"/>
        <v>0</v>
      </c>
      <c r="D27" s="88">
        <v>0</v>
      </c>
      <c r="E27" s="88">
        <v>0</v>
      </c>
      <c r="F27" s="87">
        <f t="shared" si="3"/>
        <v>0</v>
      </c>
      <c r="G27" s="88">
        <v>0</v>
      </c>
      <c r="H27" s="88">
        <v>0</v>
      </c>
      <c r="I27" s="87">
        <f t="shared" si="4"/>
        <v>0</v>
      </c>
      <c r="J27" s="88">
        <v>0</v>
      </c>
      <c r="K27" s="88">
        <v>0</v>
      </c>
      <c r="L27" s="87">
        <f t="shared" si="5"/>
        <v>0</v>
      </c>
      <c r="M27" s="89">
        <v>0</v>
      </c>
      <c r="N27" s="89">
        <v>0</v>
      </c>
    </row>
    <row r="28" spans="1:225" s="10" customFormat="1" ht="18.75" x14ac:dyDescent="0.2">
      <c r="A28" s="85">
        <v>5</v>
      </c>
      <c r="B28" s="86" t="s">
        <v>8</v>
      </c>
      <c r="C28" s="87">
        <f t="shared" si="2"/>
        <v>0</v>
      </c>
      <c r="D28" s="88">
        <v>0</v>
      </c>
      <c r="E28" s="88">
        <v>0</v>
      </c>
      <c r="F28" s="87">
        <f t="shared" si="3"/>
        <v>0</v>
      </c>
      <c r="G28" s="88">
        <v>0</v>
      </c>
      <c r="H28" s="88">
        <v>0</v>
      </c>
      <c r="I28" s="87">
        <f t="shared" si="4"/>
        <v>0</v>
      </c>
      <c r="J28" s="88">
        <v>0</v>
      </c>
      <c r="K28" s="88">
        <v>0</v>
      </c>
      <c r="L28" s="87">
        <f t="shared" si="5"/>
        <v>0</v>
      </c>
      <c r="M28" s="89">
        <v>0</v>
      </c>
      <c r="N28" s="89">
        <v>0</v>
      </c>
    </row>
    <row r="29" spans="1:225" s="17" customFormat="1" x14ac:dyDescent="0.2">
      <c r="A29" s="60">
        <v>6</v>
      </c>
      <c r="B29" s="61" t="s">
        <v>9</v>
      </c>
      <c r="C29" s="62">
        <f t="shared" ref="C29:N29" si="10">SUM(C30:C33)</f>
        <v>25.995999999999999</v>
      </c>
      <c r="D29" s="62">
        <f t="shared" si="10"/>
        <v>25.995999999999999</v>
      </c>
      <c r="E29" s="62">
        <f t="shared" si="10"/>
        <v>0</v>
      </c>
      <c r="F29" s="62">
        <f t="shared" si="10"/>
        <v>309.45083</v>
      </c>
      <c r="G29" s="62">
        <f t="shared" si="10"/>
        <v>25.995999999999999</v>
      </c>
      <c r="H29" s="62">
        <f t="shared" si="10"/>
        <v>283.45483000000002</v>
      </c>
      <c r="I29" s="62">
        <f t="shared" si="10"/>
        <v>1772.1638</v>
      </c>
      <c r="J29" s="62">
        <f t="shared" si="10"/>
        <v>25.995999999999999</v>
      </c>
      <c r="K29" s="62">
        <f t="shared" si="10"/>
        <v>1746.1678000000002</v>
      </c>
      <c r="L29" s="62">
        <f t="shared" si="10"/>
        <v>1772.1638</v>
      </c>
      <c r="M29" s="62">
        <f t="shared" si="10"/>
        <v>25.995999999999999</v>
      </c>
      <c r="N29" s="62">
        <f t="shared" si="10"/>
        <v>1746.1678000000002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</row>
    <row r="30" spans="1:225" s="17" customFormat="1" x14ac:dyDescent="0.2">
      <c r="A30" s="59" t="s">
        <v>29</v>
      </c>
      <c r="B30" s="19" t="s">
        <v>52</v>
      </c>
      <c r="C30" s="62">
        <f>D30+E30</f>
        <v>0</v>
      </c>
      <c r="D30" s="57">
        <v>0</v>
      </c>
      <c r="E30" s="57">
        <v>0</v>
      </c>
      <c r="F30" s="62">
        <f>G30+H30</f>
        <v>283.45483000000002</v>
      </c>
      <c r="G30" s="57">
        <v>0</v>
      </c>
      <c r="H30" s="57">
        <v>283.45483000000002</v>
      </c>
      <c r="I30" s="62">
        <f>J30+K30</f>
        <v>283.45483000000002</v>
      </c>
      <c r="J30" s="57">
        <v>0</v>
      </c>
      <c r="K30" s="57">
        <f>H30</f>
        <v>283.45483000000002</v>
      </c>
      <c r="L30" s="62">
        <f>M30+N30</f>
        <v>283.45483000000002</v>
      </c>
      <c r="M30" s="57">
        <v>0</v>
      </c>
      <c r="N30" s="57">
        <f>K30</f>
        <v>283.45483000000002</v>
      </c>
      <c r="O30" s="70"/>
      <c r="P30" s="70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</row>
    <row r="31" spans="1:225" s="17" customFormat="1" ht="31.5" x14ac:dyDescent="0.2">
      <c r="A31" s="59" t="s">
        <v>30</v>
      </c>
      <c r="B31" s="19" t="s">
        <v>53</v>
      </c>
      <c r="C31" s="62">
        <f t="shared" ref="C31:C34" si="11">D31+E31</f>
        <v>0</v>
      </c>
      <c r="D31" s="57">
        <v>0</v>
      </c>
      <c r="E31" s="57">
        <v>0</v>
      </c>
      <c r="F31" s="62">
        <f t="shared" ref="F31:F34" si="12">G31+H31</f>
        <v>0</v>
      </c>
      <c r="G31" s="57">
        <v>0</v>
      </c>
      <c r="H31" s="57">
        <f>0+E31</f>
        <v>0</v>
      </c>
      <c r="I31" s="62">
        <f t="shared" ref="I31:I34" si="13">J31+K31</f>
        <v>1462.71297</v>
      </c>
      <c r="J31" s="57">
        <v>0</v>
      </c>
      <c r="K31" s="57">
        <v>1462.71297</v>
      </c>
      <c r="L31" s="62">
        <f t="shared" ref="L31:L33" si="14">M31+N31</f>
        <v>1462.71297</v>
      </c>
      <c r="M31" s="57">
        <v>0</v>
      </c>
      <c r="N31" s="57">
        <f>K31</f>
        <v>1462.71297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</row>
    <row r="32" spans="1:225" s="17" customFormat="1" x14ac:dyDescent="0.2">
      <c r="A32" s="59" t="s">
        <v>68</v>
      </c>
      <c r="B32" s="19" t="s">
        <v>67</v>
      </c>
      <c r="C32" s="62">
        <f t="shared" si="11"/>
        <v>9.7989999999999995</v>
      </c>
      <c r="D32" s="57">
        <v>9.7989999999999995</v>
      </c>
      <c r="E32" s="57">
        <v>0</v>
      </c>
      <c r="F32" s="62">
        <f t="shared" si="12"/>
        <v>9.7989999999999995</v>
      </c>
      <c r="G32" s="57">
        <f>D32</f>
        <v>9.7989999999999995</v>
      </c>
      <c r="H32" s="57">
        <f t="shared" ref="H32:H33" si="15">0+E32</f>
        <v>0</v>
      </c>
      <c r="I32" s="62">
        <f t="shared" si="13"/>
        <v>9.7989999999999995</v>
      </c>
      <c r="J32" s="57">
        <f>G32</f>
        <v>9.7989999999999995</v>
      </c>
      <c r="K32" s="57">
        <v>0</v>
      </c>
      <c r="L32" s="62">
        <f t="shared" si="14"/>
        <v>9.7989999999999995</v>
      </c>
      <c r="M32" s="57">
        <f>J32</f>
        <v>9.7989999999999995</v>
      </c>
      <c r="N32" s="57">
        <v>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</row>
    <row r="33" spans="1:225" s="17" customFormat="1" ht="31.5" x14ac:dyDescent="0.2">
      <c r="A33" s="59" t="s">
        <v>89</v>
      </c>
      <c r="B33" s="19" t="s">
        <v>70</v>
      </c>
      <c r="C33" s="62">
        <f t="shared" si="11"/>
        <v>16.196999999999999</v>
      </c>
      <c r="D33" s="57">
        <v>16.196999999999999</v>
      </c>
      <c r="E33" s="57">
        <v>0</v>
      </c>
      <c r="F33" s="62">
        <f t="shared" si="12"/>
        <v>16.196999999999999</v>
      </c>
      <c r="G33" s="57">
        <f>D33</f>
        <v>16.196999999999999</v>
      </c>
      <c r="H33" s="57">
        <f t="shared" si="15"/>
        <v>0</v>
      </c>
      <c r="I33" s="62">
        <f t="shared" si="13"/>
        <v>16.196999999999999</v>
      </c>
      <c r="J33" s="57">
        <f>G33</f>
        <v>16.196999999999999</v>
      </c>
      <c r="K33" s="57">
        <v>0</v>
      </c>
      <c r="L33" s="62">
        <f t="shared" si="14"/>
        <v>16.196999999999999</v>
      </c>
      <c r="M33" s="57">
        <f>J33</f>
        <v>16.196999999999999</v>
      </c>
      <c r="N33" s="57">
        <v>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</row>
    <row r="34" spans="1:225" s="17" customFormat="1" x14ac:dyDescent="0.2">
      <c r="A34" s="85">
        <v>7</v>
      </c>
      <c r="B34" s="90" t="s">
        <v>10</v>
      </c>
      <c r="C34" s="87">
        <f t="shared" si="11"/>
        <v>0</v>
      </c>
      <c r="D34" s="88">
        <v>0</v>
      </c>
      <c r="E34" s="88">
        <v>0</v>
      </c>
      <c r="F34" s="87">
        <f t="shared" si="12"/>
        <v>0</v>
      </c>
      <c r="G34" s="88">
        <v>0</v>
      </c>
      <c r="H34" s="88">
        <v>0</v>
      </c>
      <c r="I34" s="87">
        <f t="shared" si="13"/>
        <v>0</v>
      </c>
      <c r="J34" s="88">
        <v>0</v>
      </c>
      <c r="K34" s="88">
        <v>0</v>
      </c>
      <c r="L34" s="87">
        <v>0</v>
      </c>
      <c r="M34" s="88">
        <v>0</v>
      </c>
      <c r="N34" s="88">
        <v>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</row>
    <row r="35" spans="1:225" s="23" customFormat="1" x14ac:dyDescent="0.25">
      <c r="A35" s="60">
        <v>8</v>
      </c>
      <c r="B35" s="61" t="s">
        <v>13</v>
      </c>
      <c r="C35" s="62">
        <f t="shared" ref="C35:M35" si="16">SUM(C36:C45)</f>
        <v>0</v>
      </c>
      <c r="D35" s="62">
        <f t="shared" si="16"/>
        <v>0</v>
      </c>
      <c r="E35" s="62">
        <f t="shared" si="16"/>
        <v>0</v>
      </c>
      <c r="F35" s="62">
        <f>SUM(F36:F45)</f>
        <v>0</v>
      </c>
      <c r="G35" s="62">
        <f t="shared" si="16"/>
        <v>0</v>
      </c>
      <c r="H35" s="62">
        <f t="shared" si="16"/>
        <v>0</v>
      </c>
      <c r="I35" s="62">
        <f t="shared" si="16"/>
        <v>1154.2541100000001</v>
      </c>
      <c r="J35" s="62">
        <f t="shared" si="16"/>
        <v>0</v>
      </c>
      <c r="K35" s="62">
        <f t="shared" si="16"/>
        <v>1154.2541100000001</v>
      </c>
      <c r="L35" s="62">
        <f t="shared" si="16"/>
        <v>3517.9874299999997</v>
      </c>
      <c r="M35" s="62">
        <f t="shared" si="16"/>
        <v>0</v>
      </c>
      <c r="N35" s="62">
        <f>SUM(N36:N45)</f>
        <v>3517.9874299999997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GW35" s="24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</row>
    <row r="36" spans="1:225" s="8" customFormat="1" x14ac:dyDescent="0.25">
      <c r="A36" s="59" t="s">
        <v>34</v>
      </c>
      <c r="B36" s="21" t="s">
        <v>54</v>
      </c>
      <c r="C36" s="62">
        <f>D36+E36</f>
        <v>0</v>
      </c>
      <c r="D36" s="57">
        <v>0</v>
      </c>
      <c r="E36" s="57">
        <v>0</v>
      </c>
      <c r="F36" s="62">
        <f>G36+H36</f>
        <v>0</v>
      </c>
      <c r="G36" s="57">
        <v>0</v>
      </c>
      <c r="H36" s="57">
        <f>0+E36</f>
        <v>0</v>
      </c>
      <c r="I36" s="62">
        <f>J36+K36</f>
        <v>0</v>
      </c>
      <c r="J36" s="57">
        <v>0</v>
      </c>
      <c r="K36" s="57">
        <v>0</v>
      </c>
      <c r="L36" s="62">
        <f>M36+N36</f>
        <v>357.32188000000002</v>
      </c>
      <c r="M36" s="57">
        <v>0</v>
      </c>
      <c r="N36" s="57">
        <v>357.32188000000002</v>
      </c>
    </row>
    <row r="37" spans="1:225" s="8" customFormat="1" ht="31.5" x14ac:dyDescent="0.25">
      <c r="A37" s="59" t="s">
        <v>35</v>
      </c>
      <c r="B37" s="21" t="s">
        <v>55</v>
      </c>
      <c r="C37" s="62">
        <f t="shared" ref="C37:C45" si="17">D37+E37</f>
        <v>0</v>
      </c>
      <c r="D37" s="57">
        <v>0</v>
      </c>
      <c r="E37" s="57">
        <v>0</v>
      </c>
      <c r="F37" s="62">
        <f t="shared" ref="F37:F45" si="18">G37+H37</f>
        <v>0</v>
      </c>
      <c r="G37" s="57">
        <v>0</v>
      </c>
      <c r="H37" s="57">
        <f t="shared" ref="H37:H45" si="19">0+E37</f>
        <v>0</v>
      </c>
      <c r="I37" s="62">
        <f t="shared" ref="I37:I45" si="20">J37+K37</f>
        <v>0</v>
      </c>
      <c r="J37" s="57">
        <v>0</v>
      </c>
      <c r="K37" s="18">
        <v>0</v>
      </c>
      <c r="L37" s="62">
        <f>M37+N37</f>
        <v>143.37626</v>
      </c>
      <c r="M37" s="57">
        <v>0</v>
      </c>
      <c r="N37" s="57">
        <v>143.37626</v>
      </c>
    </row>
    <row r="38" spans="1:225" s="8" customFormat="1" x14ac:dyDescent="0.25">
      <c r="A38" s="59" t="s">
        <v>36</v>
      </c>
      <c r="B38" s="21" t="s">
        <v>56</v>
      </c>
      <c r="C38" s="62">
        <f t="shared" si="17"/>
        <v>0</v>
      </c>
      <c r="D38" s="57">
        <v>0</v>
      </c>
      <c r="E38" s="57">
        <v>0</v>
      </c>
      <c r="F38" s="62">
        <f t="shared" si="18"/>
        <v>0</v>
      </c>
      <c r="G38" s="57">
        <v>0</v>
      </c>
      <c r="H38" s="57">
        <f t="shared" si="19"/>
        <v>0</v>
      </c>
      <c r="I38" s="62">
        <f t="shared" si="20"/>
        <v>0</v>
      </c>
      <c r="J38" s="57">
        <v>0</v>
      </c>
      <c r="K38" s="18">
        <v>0</v>
      </c>
      <c r="L38" s="62">
        <f>M38+N38</f>
        <v>476.42930999999999</v>
      </c>
      <c r="M38" s="18">
        <v>0</v>
      </c>
      <c r="N38" s="18">
        <v>476.42930999999999</v>
      </c>
    </row>
    <row r="39" spans="1:225" s="8" customFormat="1" ht="31.5" x14ac:dyDescent="0.25">
      <c r="A39" s="59" t="s">
        <v>37</v>
      </c>
      <c r="B39" s="21" t="s">
        <v>57</v>
      </c>
      <c r="C39" s="62">
        <f t="shared" si="17"/>
        <v>0</v>
      </c>
      <c r="D39" s="57">
        <v>0</v>
      </c>
      <c r="E39" s="57">
        <v>0</v>
      </c>
      <c r="F39" s="62">
        <f t="shared" si="18"/>
        <v>0</v>
      </c>
      <c r="G39" s="57">
        <v>0</v>
      </c>
      <c r="H39" s="57">
        <f t="shared" si="19"/>
        <v>0</v>
      </c>
      <c r="I39" s="62">
        <f t="shared" si="20"/>
        <v>171.87166999999999</v>
      </c>
      <c r="J39" s="57">
        <v>0</v>
      </c>
      <c r="K39" s="57">
        <v>171.87166999999999</v>
      </c>
      <c r="L39" s="62">
        <f t="shared" ref="L39:L45" si="21">M39+N39</f>
        <v>171.87166999999999</v>
      </c>
      <c r="M39" s="18">
        <f t="shared" ref="M39:M42" si="22">J39</f>
        <v>0</v>
      </c>
      <c r="N39" s="18">
        <f t="shared" ref="N39:N42" si="23">K39</f>
        <v>171.87166999999999</v>
      </c>
    </row>
    <row r="40" spans="1:225" s="8" customFormat="1" ht="31.5" x14ac:dyDescent="0.25">
      <c r="A40" s="59" t="s">
        <v>38</v>
      </c>
      <c r="B40" s="21" t="s">
        <v>58</v>
      </c>
      <c r="C40" s="62">
        <f t="shared" si="17"/>
        <v>0</v>
      </c>
      <c r="D40" s="57">
        <v>0</v>
      </c>
      <c r="E40" s="57">
        <v>0</v>
      </c>
      <c r="F40" s="62">
        <f t="shared" si="18"/>
        <v>0</v>
      </c>
      <c r="G40" s="57">
        <v>0</v>
      </c>
      <c r="H40" s="57">
        <f t="shared" si="19"/>
        <v>0</v>
      </c>
      <c r="I40" s="62">
        <f t="shared" si="20"/>
        <v>133.20077000000001</v>
      </c>
      <c r="J40" s="57">
        <v>0</v>
      </c>
      <c r="K40" s="57">
        <v>133.20077000000001</v>
      </c>
      <c r="L40" s="62">
        <f t="shared" si="21"/>
        <v>133.20077000000001</v>
      </c>
      <c r="M40" s="18">
        <f t="shared" si="22"/>
        <v>0</v>
      </c>
      <c r="N40" s="18">
        <f t="shared" si="23"/>
        <v>133.20077000000001</v>
      </c>
    </row>
    <row r="41" spans="1:225" s="8" customFormat="1" ht="31.5" x14ac:dyDescent="0.25">
      <c r="A41" s="59" t="s">
        <v>39</v>
      </c>
      <c r="B41" s="21" t="s">
        <v>59</v>
      </c>
      <c r="C41" s="62">
        <f t="shared" si="17"/>
        <v>0</v>
      </c>
      <c r="D41" s="57">
        <v>0</v>
      </c>
      <c r="E41" s="57">
        <v>0</v>
      </c>
      <c r="F41" s="62">
        <f t="shared" si="18"/>
        <v>0</v>
      </c>
      <c r="G41" s="57">
        <v>0</v>
      </c>
      <c r="H41" s="57">
        <f t="shared" si="19"/>
        <v>0</v>
      </c>
      <c r="I41" s="62">
        <f t="shared" si="20"/>
        <v>163.87029999999999</v>
      </c>
      <c r="J41" s="57">
        <v>0</v>
      </c>
      <c r="K41" s="57">
        <v>163.87029999999999</v>
      </c>
      <c r="L41" s="62">
        <f t="shared" si="21"/>
        <v>163.87029999999999</v>
      </c>
      <c r="M41" s="18">
        <f t="shared" si="22"/>
        <v>0</v>
      </c>
      <c r="N41" s="18">
        <f t="shared" si="23"/>
        <v>163.87029999999999</v>
      </c>
    </row>
    <row r="42" spans="1:225" s="8" customFormat="1" ht="31.5" x14ac:dyDescent="0.25">
      <c r="A42" s="59" t="s">
        <v>40</v>
      </c>
      <c r="B42" s="21" t="s">
        <v>60</v>
      </c>
      <c r="C42" s="62">
        <f t="shared" si="17"/>
        <v>0</v>
      </c>
      <c r="D42" s="57">
        <v>0</v>
      </c>
      <c r="E42" s="57">
        <v>0</v>
      </c>
      <c r="F42" s="62">
        <f t="shared" si="18"/>
        <v>0</v>
      </c>
      <c r="G42" s="57">
        <v>0</v>
      </c>
      <c r="H42" s="57">
        <f t="shared" si="19"/>
        <v>0</v>
      </c>
      <c r="I42" s="62">
        <f t="shared" si="20"/>
        <v>685.31137000000001</v>
      </c>
      <c r="J42" s="57">
        <v>0</v>
      </c>
      <c r="K42" s="57">
        <v>685.31137000000001</v>
      </c>
      <c r="L42" s="62">
        <f t="shared" si="21"/>
        <v>685.31137000000001</v>
      </c>
      <c r="M42" s="18">
        <f t="shared" si="22"/>
        <v>0</v>
      </c>
      <c r="N42" s="18">
        <f t="shared" si="23"/>
        <v>685.31137000000001</v>
      </c>
    </row>
    <row r="43" spans="1:225" s="8" customFormat="1" ht="31.5" x14ac:dyDescent="0.25">
      <c r="A43" s="59" t="s">
        <v>41</v>
      </c>
      <c r="B43" s="21" t="s">
        <v>61</v>
      </c>
      <c r="C43" s="62">
        <f t="shared" si="17"/>
        <v>0</v>
      </c>
      <c r="D43" s="57">
        <v>0</v>
      </c>
      <c r="E43" s="57">
        <v>0</v>
      </c>
      <c r="F43" s="62">
        <f t="shared" si="18"/>
        <v>0</v>
      </c>
      <c r="G43" s="57">
        <v>0</v>
      </c>
      <c r="H43" s="57">
        <f t="shared" si="19"/>
        <v>0</v>
      </c>
      <c r="I43" s="62">
        <f t="shared" si="20"/>
        <v>0</v>
      </c>
      <c r="J43" s="57">
        <v>0</v>
      </c>
      <c r="K43" s="57">
        <v>0</v>
      </c>
      <c r="L43" s="62">
        <f t="shared" si="21"/>
        <v>941.97221000000002</v>
      </c>
      <c r="M43" s="18">
        <v>0</v>
      </c>
      <c r="N43" s="18">
        <v>941.97221000000002</v>
      </c>
    </row>
    <row r="44" spans="1:225" s="8" customFormat="1" ht="31.5" x14ac:dyDescent="0.25">
      <c r="A44" s="59" t="s">
        <v>42</v>
      </c>
      <c r="B44" s="21" t="s">
        <v>62</v>
      </c>
      <c r="C44" s="62">
        <f t="shared" si="17"/>
        <v>0</v>
      </c>
      <c r="D44" s="57">
        <v>0</v>
      </c>
      <c r="E44" s="57">
        <v>0</v>
      </c>
      <c r="F44" s="62">
        <f t="shared" si="18"/>
        <v>0</v>
      </c>
      <c r="G44" s="57">
        <v>0</v>
      </c>
      <c r="H44" s="57">
        <f t="shared" si="19"/>
        <v>0</v>
      </c>
      <c r="I44" s="62">
        <f t="shared" si="20"/>
        <v>0</v>
      </c>
      <c r="J44" s="57">
        <v>0</v>
      </c>
      <c r="K44" s="57">
        <v>0</v>
      </c>
      <c r="L44" s="62">
        <f t="shared" si="21"/>
        <v>358.93808000000001</v>
      </c>
      <c r="M44" s="18">
        <v>0</v>
      </c>
      <c r="N44" s="18">
        <v>358.93808000000001</v>
      </c>
    </row>
    <row r="45" spans="1:225" s="8" customFormat="1" ht="31.5" x14ac:dyDescent="0.25">
      <c r="A45" s="59" t="s">
        <v>43</v>
      </c>
      <c r="B45" s="21" t="s">
        <v>63</v>
      </c>
      <c r="C45" s="62">
        <f t="shared" si="17"/>
        <v>0</v>
      </c>
      <c r="D45" s="57">
        <v>0</v>
      </c>
      <c r="E45" s="57">
        <v>0</v>
      </c>
      <c r="F45" s="62">
        <f t="shared" si="18"/>
        <v>0</v>
      </c>
      <c r="G45" s="57">
        <v>0</v>
      </c>
      <c r="H45" s="57">
        <f t="shared" si="19"/>
        <v>0</v>
      </c>
      <c r="I45" s="62">
        <f t="shared" si="20"/>
        <v>0</v>
      </c>
      <c r="J45" s="57">
        <v>0</v>
      </c>
      <c r="K45" s="57">
        <v>0</v>
      </c>
      <c r="L45" s="62">
        <f t="shared" si="21"/>
        <v>85.695580000000007</v>
      </c>
      <c r="M45" s="18">
        <v>0</v>
      </c>
      <c r="N45" s="18">
        <v>85.695580000000007</v>
      </c>
    </row>
    <row r="46" spans="1:225" s="26" customFormat="1" ht="20.25" x14ac:dyDescent="0.3">
      <c r="A46" s="68"/>
      <c r="B46" s="69" t="s">
        <v>11</v>
      </c>
      <c r="C46" s="67">
        <f t="shared" ref="C46:N46" si="24">C35+C29+C11</f>
        <v>804.00690000000009</v>
      </c>
      <c r="D46" s="67">
        <f t="shared" si="24"/>
        <v>398.05399999999997</v>
      </c>
      <c r="E46" s="67">
        <f t="shared" si="24"/>
        <v>405.9529</v>
      </c>
      <c r="F46" s="67">
        <f t="shared" si="24"/>
        <v>1874.4009299999996</v>
      </c>
      <c r="G46" s="67">
        <f t="shared" si="24"/>
        <v>895.59799999999996</v>
      </c>
      <c r="H46" s="67">
        <f t="shared" si="24"/>
        <v>978.80292999999995</v>
      </c>
      <c r="I46" s="67">
        <f t="shared" si="24"/>
        <v>6415.8950000000004</v>
      </c>
      <c r="J46" s="67">
        <f t="shared" si="24"/>
        <v>1479.5900000000001</v>
      </c>
      <c r="K46" s="67">
        <f t="shared" si="24"/>
        <v>4936.3050000000003</v>
      </c>
      <c r="L46" s="67">
        <f t="shared" si="24"/>
        <v>9277.0943200000002</v>
      </c>
      <c r="M46" s="67">
        <f t="shared" si="24"/>
        <v>1977.056</v>
      </c>
      <c r="N46" s="67">
        <f t="shared" si="24"/>
        <v>7300.0383200000006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</row>
    <row r="47" spans="1:225" x14ac:dyDescent="0.25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225" x14ac:dyDescent="0.25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225" x14ac:dyDescent="0.25"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225" ht="23.25" x14ac:dyDescent="0.35">
      <c r="B50" s="27"/>
      <c r="C50" s="28"/>
      <c r="D50" s="45" t="s">
        <v>22</v>
      </c>
      <c r="E50" s="45"/>
      <c r="F50" s="45"/>
      <c r="G50" s="45"/>
      <c r="H50" s="45"/>
      <c r="I50" s="45"/>
      <c r="J50" s="45"/>
      <c r="K50" s="46" t="s">
        <v>92</v>
      </c>
      <c r="L50" s="28"/>
      <c r="M50" s="28"/>
      <c r="N50" s="28"/>
    </row>
    <row r="51" spans="1:225" ht="23.25" x14ac:dyDescent="0.35">
      <c r="B51" s="27"/>
      <c r="C51" s="28"/>
      <c r="D51" s="45"/>
      <c r="E51" s="45"/>
      <c r="F51" s="45"/>
      <c r="G51" s="45"/>
      <c r="H51" s="45"/>
      <c r="I51" s="45"/>
      <c r="J51" s="45"/>
      <c r="K51" s="46"/>
      <c r="L51" s="28"/>
      <c r="M51" s="28"/>
      <c r="N51" s="28"/>
    </row>
    <row r="52" spans="1:225" s="32" customFormat="1" ht="18.75" x14ac:dyDescent="0.3">
      <c r="A52" s="29"/>
      <c r="B52" s="47" t="s">
        <v>93</v>
      </c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</row>
    <row r="53" spans="1:225" s="32" customFormat="1" ht="18.75" x14ac:dyDescent="0.3">
      <c r="A53" s="29"/>
      <c r="B53" s="47" t="s">
        <v>94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</row>
    <row r="54" spans="1:225" s="32" customFormat="1" ht="18.75" x14ac:dyDescent="0.3">
      <c r="A54" s="29"/>
      <c r="B54" s="5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</row>
    <row r="55" spans="1:225" s="32" customFormat="1" ht="18.75" x14ac:dyDescent="0.3">
      <c r="A55" s="29"/>
      <c r="B55" s="126"/>
      <c r="C55" s="126"/>
      <c r="D55" s="5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</row>
    <row r="56" spans="1:225" s="32" customFormat="1" ht="18.75" x14ac:dyDescent="0.3">
      <c r="A56" s="29"/>
      <c r="B56" s="36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</row>
    <row r="57" spans="1:225" s="8" customFormat="1" x14ac:dyDescent="0.25">
      <c r="A57" s="3"/>
      <c r="B57" s="3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</row>
    <row r="58" spans="1:225" s="8" customFormat="1" x14ac:dyDescent="0.25">
      <c r="A58" s="3"/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</row>
    <row r="59" spans="1:225" s="8" customFormat="1" x14ac:dyDescent="0.25">
      <c r="A59" s="3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</row>
    <row r="60" spans="1:225" s="8" customFormat="1" x14ac:dyDescent="0.25">
      <c r="A60" s="3"/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</row>
    <row r="61" spans="1:225" s="8" customFormat="1" x14ac:dyDescent="0.25">
      <c r="A61" s="3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</row>
    <row r="62" spans="1:225" s="8" customFormat="1" x14ac:dyDescent="0.25">
      <c r="A62" s="3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</row>
    <row r="63" spans="1:225" s="8" customFormat="1" x14ac:dyDescent="0.25">
      <c r="A63" s="3"/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</row>
    <row r="64" spans="1:225" s="8" customFormat="1" x14ac:dyDescent="0.25">
      <c r="A64" s="3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</row>
    <row r="65" spans="1:205" s="8" customFormat="1" x14ac:dyDescent="0.25">
      <c r="A65" s="3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</row>
  </sheetData>
  <mergeCells count="17">
    <mergeCell ref="B55:C55"/>
    <mergeCell ref="F7:F8"/>
    <mergeCell ref="G7:H7"/>
    <mergeCell ref="I7:I8"/>
    <mergeCell ref="J7:K7"/>
    <mergeCell ref="L7:L8"/>
    <mergeCell ref="M7:N7"/>
    <mergeCell ref="A3:N3"/>
    <mergeCell ref="A5:A8"/>
    <mergeCell ref="B5:B8"/>
    <mergeCell ref="C5:N5"/>
    <mergeCell ref="C6:E6"/>
    <mergeCell ref="F6:H6"/>
    <mergeCell ref="I6:K6"/>
    <mergeCell ref="L6:N6"/>
    <mergeCell ref="C7:C8"/>
    <mergeCell ref="D7:E7"/>
  </mergeCells>
  <printOptions horizontalCentered="1"/>
  <pageMargins left="0.19685039370078741" right="0.19685039370078741" top="0.98425196850393704" bottom="0.39370078740157483" header="0.15748031496062992" footer="0.19685039370078741"/>
  <pageSetup paperSize="9" scale="65" fitToHeight="0" orientation="landscape" blackAndWhite="1" r:id="rId1"/>
  <headerFooter alignWithMargins="0"/>
  <rowBreaks count="1" manualBreakCount="1">
    <brk id="55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43"/>
  <sheetViews>
    <sheetView zoomScale="75" zoomScaleNormal="75" zoomScaleSheetLayoutView="87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H24" sqref="H24"/>
    </sheetView>
  </sheetViews>
  <sheetFormatPr defaultRowHeight="15.75" x14ac:dyDescent="0.25"/>
  <cols>
    <col min="1" max="1" width="6.140625" style="3" customWidth="1"/>
    <col min="2" max="2" width="28.42578125" style="37" customWidth="1"/>
    <col min="3" max="3" width="13.5703125" style="5" customWidth="1"/>
    <col min="4" max="4" width="15.85546875" style="5" customWidth="1"/>
    <col min="5" max="5" width="14.140625" style="5" customWidth="1"/>
    <col min="6" max="6" width="13.140625" style="5" customWidth="1"/>
    <col min="7" max="7" width="14.28515625" style="5" customWidth="1"/>
    <col min="8" max="8" width="12.42578125" style="5" customWidth="1"/>
    <col min="9" max="9" width="15.28515625" style="5" customWidth="1"/>
    <col min="10" max="10" width="13" style="5" bestFit="1" customWidth="1"/>
    <col min="11" max="11" width="14.7109375" style="5" customWidth="1"/>
    <col min="12" max="12" width="18.42578125" style="5" customWidth="1"/>
    <col min="13" max="13" width="17.42578125" style="5" customWidth="1"/>
    <col min="14" max="14" width="15.85546875" style="5" customWidth="1"/>
    <col min="15" max="15" width="13.42578125" style="8" customWidth="1"/>
    <col min="16" max="16" width="13.7109375" style="8" customWidth="1"/>
    <col min="17" max="17" width="13.42578125" style="8" customWidth="1"/>
    <col min="18" max="18" width="14" style="8" customWidth="1"/>
    <col min="19" max="19" width="13" style="8" bestFit="1" customWidth="1"/>
    <col min="20" max="20" width="13.5703125" style="8" customWidth="1"/>
    <col min="21" max="21" width="12.85546875" style="8" customWidth="1"/>
    <col min="22" max="22" width="13" style="8" bestFit="1" customWidth="1"/>
    <col min="23" max="23" width="15.28515625" style="8" customWidth="1"/>
    <col min="24" max="24" width="14.7109375" style="8" customWidth="1"/>
    <col min="25" max="25" width="13" style="8" bestFit="1" customWidth="1"/>
    <col min="26" max="26" width="18" style="8" customWidth="1"/>
    <col min="27" max="27" width="13" style="8" customWidth="1"/>
    <col min="28" max="28" width="15.5703125" style="8" customWidth="1"/>
    <col min="29" max="56" width="9.140625" style="8"/>
    <col min="57" max="205" width="9.140625" style="9"/>
    <col min="206" max="225" width="9.140625" style="8"/>
    <col min="226" max="16384" width="9.140625" style="9"/>
  </cols>
  <sheetData>
    <row r="1" spans="1:225" x14ac:dyDescent="0.25">
      <c r="AA1" s="8" t="s">
        <v>25</v>
      </c>
    </row>
    <row r="3" spans="1:225" s="2" customFormat="1" ht="26.25" customHeight="1" x14ac:dyDescent="0.3">
      <c r="A3" s="131" t="s">
        <v>102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x14ac:dyDescent="0.25">
      <c r="B4" s="4"/>
      <c r="N4" s="6"/>
      <c r="O4" s="7"/>
      <c r="P4" s="7"/>
      <c r="Q4" s="7"/>
      <c r="AB4" s="6" t="s">
        <v>0</v>
      </c>
    </row>
    <row r="5" spans="1:225" s="11" customFormat="1" ht="18" customHeight="1" x14ac:dyDescent="0.2">
      <c r="A5" s="129" t="s">
        <v>1</v>
      </c>
      <c r="B5" s="129"/>
      <c r="C5" s="123" t="s">
        <v>14</v>
      </c>
      <c r="D5" s="12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23" t="s">
        <v>21</v>
      </c>
      <c r="P5" s="123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2" t="s">
        <v>2</v>
      </c>
      <c r="AB5" s="132" t="s">
        <v>3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1" customFormat="1" ht="18.75" customHeight="1" x14ac:dyDescent="0.2">
      <c r="A6" s="129"/>
      <c r="B6" s="129"/>
      <c r="C6" s="123" t="s">
        <v>15</v>
      </c>
      <c r="D6" s="123"/>
      <c r="E6" s="123"/>
      <c r="F6" s="123" t="s">
        <v>16</v>
      </c>
      <c r="G6" s="123"/>
      <c r="H6" s="123"/>
      <c r="I6" s="123" t="s">
        <v>17</v>
      </c>
      <c r="J6" s="123"/>
      <c r="K6" s="123"/>
      <c r="L6" s="123" t="s">
        <v>18</v>
      </c>
      <c r="M6" s="123"/>
      <c r="N6" s="123"/>
      <c r="O6" s="123" t="s">
        <v>15</v>
      </c>
      <c r="P6" s="123"/>
      <c r="Q6" s="123"/>
      <c r="R6" s="123" t="s">
        <v>16</v>
      </c>
      <c r="S6" s="123"/>
      <c r="T6" s="123"/>
      <c r="U6" s="123" t="s">
        <v>17</v>
      </c>
      <c r="V6" s="123"/>
      <c r="W6" s="123"/>
      <c r="X6" s="123" t="s">
        <v>18</v>
      </c>
      <c r="Y6" s="123"/>
      <c r="Z6" s="123"/>
      <c r="AA6" s="133"/>
      <c r="AB6" s="133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</row>
    <row r="7" spans="1:225" s="11" customFormat="1" ht="18.75" customHeight="1" x14ac:dyDescent="0.2">
      <c r="A7" s="129"/>
      <c r="B7" s="129"/>
      <c r="C7" s="123" t="s">
        <v>4</v>
      </c>
      <c r="D7" s="123" t="s">
        <v>12</v>
      </c>
      <c r="E7" s="123"/>
      <c r="F7" s="123" t="s">
        <v>4</v>
      </c>
      <c r="G7" s="123" t="s">
        <v>12</v>
      </c>
      <c r="H7" s="123"/>
      <c r="I7" s="123" t="s">
        <v>4</v>
      </c>
      <c r="J7" s="123" t="s">
        <v>12</v>
      </c>
      <c r="K7" s="123"/>
      <c r="L7" s="123" t="s">
        <v>4</v>
      </c>
      <c r="M7" s="123" t="s">
        <v>12</v>
      </c>
      <c r="N7" s="123"/>
      <c r="O7" s="123" t="s">
        <v>4</v>
      </c>
      <c r="P7" s="123" t="s">
        <v>12</v>
      </c>
      <c r="Q7" s="123"/>
      <c r="R7" s="123" t="s">
        <v>4</v>
      </c>
      <c r="S7" s="123" t="s">
        <v>12</v>
      </c>
      <c r="T7" s="123"/>
      <c r="U7" s="123" t="s">
        <v>4</v>
      </c>
      <c r="V7" s="123" t="s">
        <v>12</v>
      </c>
      <c r="W7" s="123"/>
      <c r="X7" s="123" t="s">
        <v>4</v>
      </c>
      <c r="Y7" s="123" t="s">
        <v>12</v>
      </c>
      <c r="Z7" s="123"/>
      <c r="AA7" s="133"/>
      <c r="AB7" s="133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</row>
    <row r="8" spans="1:225" s="11" customFormat="1" ht="54" customHeight="1" thickBot="1" x14ac:dyDescent="0.25">
      <c r="A8" s="129"/>
      <c r="B8" s="129"/>
      <c r="C8" s="123"/>
      <c r="D8" s="12" t="s">
        <v>19</v>
      </c>
      <c r="E8" s="12" t="s">
        <v>20</v>
      </c>
      <c r="F8" s="123"/>
      <c r="G8" s="12" t="s">
        <v>19</v>
      </c>
      <c r="H8" s="12" t="s">
        <v>20</v>
      </c>
      <c r="I8" s="123"/>
      <c r="J8" s="12" t="s">
        <v>19</v>
      </c>
      <c r="K8" s="12" t="s">
        <v>20</v>
      </c>
      <c r="L8" s="123"/>
      <c r="M8" s="12" t="s">
        <v>19</v>
      </c>
      <c r="N8" s="12" t="s">
        <v>20</v>
      </c>
      <c r="O8" s="123"/>
      <c r="P8" s="12" t="s">
        <v>19</v>
      </c>
      <c r="Q8" s="12" t="s">
        <v>20</v>
      </c>
      <c r="R8" s="123"/>
      <c r="S8" s="12" t="s">
        <v>19</v>
      </c>
      <c r="T8" s="12" t="s">
        <v>20</v>
      </c>
      <c r="U8" s="123"/>
      <c r="V8" s="12" t="s">
        <v>19</v>
      </c>
      <c r="W8" s="12" t="s">
        <v>20</v>
      </c>
      <c r="X8" s="123"/>
      <c r="Y8" s="12" t="s">
        <v>19</v>
      </c>
      <c r="Z8" s="12" t="s">
        <v>20</v>
      </c>
      <c r="AA8" s="134"/>
      <c r="AB8" s="134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</row>
    <row r="9" spans="1:225" s="14" customFormat="1" ht="27" customHeight="1" thickBot="1" x14ac:dyDescent="0.25">
      <c r="A9" s="15">
        <v>1</v>
      </c>
      <c r="B9" s="21" t="s">
        <v>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16"/>
      <c r="AB9" s="16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</row>
    <row r="10" spans="1:225" s="14" customFormat="1" ht="27" customHeight="1" thickBot="1" x14ac:dyDescent="0.25">
      <c r="A10" s="15">
        <v>2</v>
      </c>
      <c r="B10" s="21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6"/>
      <c r="AB10" s="16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</row>
    <row r="11" spans="1:225" s="13" customFormat="1" ht="27" customHeight="1" x14ac:dyDescent="0.2">
      <c r="A11" s="15">
        <v>3</v>
      </c>
      <c r="B11" s="74" t="s">
        <v>103</v>
      </c>
      <c r="C11" s="64">
        <f>D11+E11</f>
        <v>778.01089999999999</v>
      </c>
      <c r="D11" s="64">
        <f>'план 20г '!D11</f>
        <v>372.05799999999999</v>
      </c>
      <c r="E11" s="64">
        <f>'план 20г '!E11</f>
        <v>405.9529</v>
      </c>
      <c r="F11" s="64">
        <f>G11+H11</f>
        <v>1564.9501</v>
      </c>
      <c r="G11" s="84">
        <f>'план 20г '!G11</f>
        <v>869.60199999999998</v>
      </c>
      <c r="H11" s="84">
        <f>'план 20г '!H11</f>
        <v>695.34809999999993</v>
      </c>
      <c r="I11" s="64">
        <f>J11+K11</f>
        <v>3489.4770900000003</v>
      </c>
      <c r="J11" s="64">
        <f>'план 20г '!J11</f>
        <v>1453.5940000000001</v>
      </c>
      <c r="K11" s="64">
        <f>'план 20г '!K11</f>
        <v>2035.88309</v>
      </c>
      <c r="L11" s="64">
        <f>M11+N11</f>
        <v>3986.9430899999998</v>
      </c>
      <c r="M11" s="64">
        <f>'план 20г '!M11</f>
        <v>1951.06</v>
      </c>
      <c r="N11" s="64">
        <f>'план 20г '!N11</f>
        <v>2035.88309</v>
      </c>
      <c r="O11" s="64">
        <f>P11+Q11</f>
        <v>0</v>
      </c>
      <c r="P11" s="64">
        <f>'отчет развернутый 2020 год '!P11</f>
        <v>0</v>
      </c>
      <c r="Q11" s="64">
        <f>'отчет развернутый 2020 год '!Q11</f>
        <v>0</v>
      </c>
      <c r="R11" s="64">
        <f>S11+T11</f>
        <v>0</v>
      </c>
      <c r="S11" s="64">
        <f>'отчет развернутый 2020 год '!S11</f>
        <v>0</v>
      </c>
      <c r="T11" s="64">
        <f>'отчет развернутый 2020 год '!T11</f>
        <v>0</v>
      </c>
      <c r="U11" s="64">
        <f>V11+W11</f>
        <v>48.54</v>
      </c>
      <c r="V11" s="64">
        <f>'отчет развернутый 2020 год '!V11</f>
        <v>48.54</v>
      </c>
      <c r="W11" s="64">
        <f>'отчет развернутый 2020 год '!W11</f>
        <v>0</v>
      </c>
      <c r="X11" s="64">
        <f>Y11+Z11</f>
        <v>1939.4769999999999</v>
      </c>
      <c r="Y11" s="64">
        <f>'отчет развернутый 2020 год '!Y11</f>
        <v>48.54</v>
      </c>
      <c r="Z11" s="64">
        <f>'отчет развернутый 2020 год '!Z11</f>
        <v>1890.9369999999999</v>
      </c>
      <c r="AA11" s="76">
        <f>X11/L11</f>
        <v>0.48645715682889268</v>
      </c>
      <c r="AB11" s="64">
        <f>X11-L11</f>
        <v>-2047.4660899999999</v>
      </c>
    </row>
    <row r="12" spans="1:225" s="10" customFormat="1" ht="27" customHeight="1" x14ac:dyDescent="0.2">
      <c r="A12" s="15">
        <v>4</v>
      </c>
      <c r="B12" s="21" t="s">
        <v>7</v>
      </c>
      <c r="C12" s="41"/>
      <c r="D12" s="41"/>
      <c r="E12" s="41"/>
      <c r="F12" s="65"/>
      <c r="G12" s="55"/>
      <c r="H12" s="5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77"/>
      <c r="AB12" s="39"/>
    </row>
    <row r="13" spans="1:225" s="10" customFormat="1" ht="27" customHeight="1" x14ac:dyDescent="0.2">
      <c r="A13" s="15">
        <v>5</v>
      </c>
      <c r="B13" s="21" t="s">
        <v>8</v>
      </c>
      <c r="C13" s="41"/>
      <c r="D13" s="41"/>
      <c r="E13" s="41"/>
      <c r="F13" s="65"/>
      <c r="G13" s="55"/>
      <c r="H13" s="55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77"/>
      <c r="AB13" s="39"/>
    </row>
    <row r="14" spans="1:225" s="17" customFormat="1" ht="27" customHeight="1" x14ac:dyDescent="0.2">
      <c r="A14" s="15">
        <v>6</v>
      </c>
      <c r="B14" s="72" t="s">
        <v>9</v>
      </c>
      <c r="C14" s="66">
        <f>D14+E14</f>
        <v>25.995999999999999</v>
      </c>
      <c r="D14" s="62">
        <f>'план 20г '!D14</f>
        <v>25.995999999999999</v>
      </c>
      <c r="E14" s="62">
        <f>'план 20г '!E14</f>
        <v>0</v>
      </c>
      <c r="F14" s="62">
        <f>G14+H14</f>
        <v>309.45083</v>
      </c>
      <c r="G14" s="84">
        <f>'план 20г '!G14</f>
        <v>25.995999999999999</v>
      </c>
      <c r="H14" s="84">
        <f>'план 20г '!H14</f>
        <v>283.45483000000002</v>
      </c>
      <c r="I14" s="64">
        <f>J14+K14</f>
        <v>1772.1638000000003</v>
      </c>
      <c r="J14" s="64">
        <f>'план 20г '!J14</f>
        <v>25.995999999999999</v>
      </c>
      <c r="K14" s="64">
        <f>'план 20г '!K14</f>
        <v>1746.1678000000002</v>
      </c>
      <c r="L14" s="64">
        <f>M14+N14</f>
        <v>1772.1638000000003</v>
      </c>
      <c r="M14" s="64">
        <f>'план 20г '!M14</f>
        <v>25.995999999999999</v>
      </c>
      <c r="N14" s="64">
        <f>'план 20г '!N14</f>
        <v>1746.1678000000002</v>
      </c>
      <c r="O14" s="64">
        <f>P14+Q14</f>
        <v>96.2</v>
      </c>
      <c r="P14" s="62">
        <f>'отчет развернутый 2020 год '!P30</f>
        <v>0</v>
      </c>
      <c r="Q14" s="62">
        <f>'отчет развернутый 2020 год '!Q30</f>
        <v>96.2</v>
      </c>
      <c r="R14" s="64">
        <f>S14+T14</f>
        <v>96.2</v>
      </c>
      <c r="S14" s="62">
        <f>'отчет развернутый 2020 год '!S30</f>
        <v>0</v>
      </c>
      <c r="T14" s="62">
        <f>'отчет развернутый 2020 год '!T30</f>
        <v>96.2</v>
      </c>
      <c r="U14" s="64">
        <f>V14+W14</f>
        <v>158.17000000000002</v>
      </c>
      <c r="V14" s="62">
        <f>'отчет развернутый 2020 год '!V30</f>
        <v>61.97</v>
      </c>
      <c r="W14" s="62">
        <f>'отчет развернутый 2020 год '!W30</f>
        <v>96.2</v>
      </c>
      <c r="X14" s="64">
        <f>Y14+Z14</f>
        <v>4176.9679999999998</v>
      </c>
      <c r="Y14" s="62">
        <f>'отчет развернутый 2020 год '!Y30</f>
        <v>61.97</v>
      </c>
      <c r="Z14" s="62">
        <f>'отчет развернутый 2020 год '!Z30</f>
        <v>4114.9979999999996</v>
      </c>
      <c r="AA14" s="76">
        <f>X14/L14</f>
        <v>2.3569875425736599</v>
      </c>
      <c r="AB14" s="64">
        <f>X14-L14</f>
        <v>2404.8041999999996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</row>
    <row r="15" spans="1:225" s="17" customFormat="1" ht="27" customHeight="1" x14ac:dyDescent="0.2">
      <c r="A15" s="15">
        <v>7</v>
      </c>
      <c r="B15" s="19" t="s">
        <v>10</v>
      </c>
      <c r="C15" s="18"/>
      <c r="D15" s="18"/>
      <c r="E15" s="18"/>
      <c r="F15" s="66"/>
      <c r="G15" s="57"/>
      <c r="H15" s="5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78"/>
      <c r="AB15" s="16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</row>
    <row r="16" spans="1:225" s="23" customFormat="1" ht="27" customHeight="1" x14ac:dyDescent="0.25">
      <c r="A16" s="15">
        <v>8</v>
      </c>
      <c r="B16" s="73" t="s">
        <v>13</v>
      </c>
      <c r="C16" s="66">
        <f>D16+E16</f>
        <v>0</v>
      </c>
      <c r="D16" s="62">
        <f>'план 20г '!D16</f>
        <v>0</v>
      </c>
      <c r="E16" s="62">
        <f>'план 20г '!E16</f>
        <v>0</v>
      </c>
      <c r="F16" s="62">
        <f>G16+H16</f>
        <v>0</v>
      </c>
      <c r="G16" s="84">
        <f>'план 20г '!G16</f>
        <v>0</v>
      </c>
      <c r="H16" s="84">
        <f>'план 20г '!H16</f>
        <v>0</v>
      </c>
      <c r="I16" s="64">
        <f>J16+K16</f>
        <v>1154.2541100000001</v>
      </c>
      <c r="J16" s="64">
        <f>'план 20г '!J16</f>
        <v>0</v>
      </c>
      <c r="K16" s="64">
        <f>'план 20г '!K16</f>
        <v>1154.2541100000001</v>
      </c>
      <c r="L16" s="64">
        <f>M16+N16</f>
        <v>3517.9874299999997</v>
      </c>
      <c r="M16" s="64">
        <f>'план 20г '!M16</f>
        <v>0</v>
      </c>
      <c r="N16" s="64">
        <f>'план 20г '!N16</f>
        <v>3517.9874299999997</v>
      </c>
      <c r="O16" s="64">
        <f>P16+Q16</f>
        <v>330.07</v>
      </c>
      <c r="P16" s="62">
        <f>'отчет развернутый 2020 год '!P38</f>
        <v>0</v>
      </c>
      <c r="Q16" s="62">
        <f>'отчет развернутый 2020 год '!Q38</f>
        <v>330.07</v>
      </c>
      <c r="R16" s="64">
        <f>S16+T16</f>
        <v>330.07</v>
      </c>
      <c r="S16" s="62">
        <f>'отчет развернутый 2020 год '!S38</f>
        <v>0</v>
      </c>
      <c r="T16" s="62">
        <f>'отчет развернутый 2020 год '!T38</f>
        <v>330.07</v>
      </c>
      <c r="U16" s="64">
        <f>V16+W16</f>
        <v>444.94</v>
      </c>
      <c r="V16" s="62">
        <f>'отчет развернутый 2020 год '!V38</f>
        <v>6.87</v>
      </c>
      <c r="W16" s="62">
        <f>'отчет развернутый 2020 год '!W38</f>
        <v>438.07</v>
      </c>
      <c r="X16" s="64">
        <f>Y16+Z16</f>
        <v>3178.72046</v>
      </c>
      <c r="Y16" s="62">
        <f>'отчет развернутый 2020 год '!Y38</f>
        <v>16.190000000000001</v>
      </c>
      <c r="Z16" s="62">
        <f>'отчет развернутый 2020 год '!Z38</f>
        <v>3162.5304599999999</v>
      </c>
      <c r="AA16" s="79" t="e">
        <f>O16/C16</f>
        <v>#DIV/0!</v>
      </c>
      <c r="AB16" s="64">
        <f>X16-L16</f>
        <v>-339.26696999999967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GW16" s="24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</row>
    <row r="17" spans="1:225" s="26" customFormat="1" ht="35.25" customHeight="1" x14ac:dyDescent="0.3">
      <c r="A17" s="42"/>
      <c r="B17" s="43" t="s">
        <v>11</v>
      </c>
      <c r="C17" s="44">
        <f>C11+C14+C16</f>
        <v>804.00689999999997</v>
      </c>
      <c r="D17" s="44">
        <f t="shared" ref="D17:Z17" si="0">D11+D14+D16</f>
        <v>398.05399999999997</v>
      </c>
      <c r="E17" s="44">
        <f t="shared" si="0"/>
        <v>405.9529</v>
      </c>
      <c r="F17" s="92">
        <f t="shared" si="0"/>
        <v>1874.40093</v>
      </c>
      <c r="G17" s="44">
        <f t="shared" si="0"/>
        <v>895.59799999999996</v>
      </c>
      <c r="H17" s="44">
        <f t="shared" si="0"/>
        <v>978.80292999999995</v>
      </c>
      <c r="I17" s="44">
        <f t="shared" si="0"/>
        <v>6415.8950000000004</v>
      </c>
      <c r="J17" s="44">
        <f t="shared" si="0"/>
        <v>1479.5900000000001</v>
      </c>
      <c r="K17" s="44">
        <f t="shared" si="0"/>
        <v>4936.3050000000003</v>
      </c>
      <c r="L17" s="44">
        <f t="shared" si="0"/>
        <v>9277.0943200000002</v>
      </c>
      <c r="M17" s="44">
        <f t="shared" si="0"/>
        <v>1977.056</v>
      </c>
      <c r="N17" s="44">
        <f t="shared" si="0"/>
        <v>7300.0383199999997</v>
      </c>
      <c r="O17" s="64">
        <f>P17+Q17</f>
        <v>426.27</v>
      </c>
      <c r="P17" s="44">
        <f t="shared" si="0"/>
        <v>0</v>
      </c>
      <c r="Q17" s="44">
        <f t="shared" si="0"/>
        <v>426.27</v>
      </c>
      <c r="R17" s="64">
        <f>S17+T17</f>
        <v>426.27</v>
      </c>
      <c r="S17" s="44">
        <f t="shared" si="0"/>
        <v>0</v>
      </c>
      <c r="T17" s="44">
        <f t="shared" si="0"/>
        <v>426.27</v>
      </c>
      <c r="U17" s="64">
        <f>V17+W17</f>
        <v>651.65</v>
      </c>
      <c r="V17" s="44">
        <f t="shared" si="0"/>
        <v>117.38</v>
      </c>
      <c r="W17" s="44">
        <f t="shared" si="0"/>
        <v>534.27</v>
      </c>
      <c r="X17" s="64">
        <f>Y17+Z17</f>
        <v>9295.1654600000002</v>
      </c>
      <c r="Y17" s="44">
        <f t="shared" si="0"/>
        <v>126.69999999999999</v>
      </c>
      <c r="Z17" s="44">
        <f t="shared" si="0"/>
        <v>9168.4654599999994</v>
      </c>
      <c r="AA17" s="116">
        <f>X17/L17</f>
        <v>1.0019479310414083</v>
      </c>
      <c r="AB17" s="64">
        <f>X17-L17</f>
        <v>18.071140000000014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</row>
    <row r="18" spans="1:225" x14ac:dyDescent="0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AA18" s="75"/>
      <c r="AB18" s="75"/>
    </row>
    <row r="19" spans="1:225" x14ac:dyDescent="0.2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AA19" s="75"/>
      <c r="AB19" s="75"/>
    </row>
    <row r="20" spans="1:225" x14ac:dyDescent="0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AA20" s="75"/>
      <c r="AB20" s="75"/>
    </row>
    <row r="21" spans="1:225" x14ac:dyDescent="0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AA21" s="75"/>
      <c r="AB21" s="75"/>
    </row>
    <row r="22" spans="1:225" s="121" customFormat="1" ht="30" x14ac:dyDescent="0.4">
      <c r="A22" s="117"/>
      <c r="B22" s="118"/>
      <c r="C22" s="119"/>
      <c r="D22" s="119" t="s">
        <v>22</v>
      </c>
      <c r="E22" s="119"/>
      <c r="F22" s="119"/>
      <c r="G22" s="119"/>
      <c r="H22" s="119"/>
      <c r="I22" s="119"/>
      <c r="J22" s="119"/>
      <c r="K22" s="120" t="s">
        <v>92</v>
      </c>
      <c r="L22" s="119"/>
      <c r="M22" s="119"/>
      <c r="N22" s="119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</row>
    <row r="23" spans="1:225" ht="30.75" customHeight="1" x14ac:dyDescent="0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225" ht="30.75" customHeight="1" x14ac:dyDescent="0.35">
      <c r="B24" s="27"/>
      <c r="C24" s="28"/>
      <c r="D24" s="45"/>
      <c r="E24" s="45"/>
      <c r="F24" s="45"/>
      <c r="G24" s="45"/>
      <c r="H24" s="45"/>
      <c r="I24" s="45"/>
      <c r="J24" s="45"/>
      <c r="K24" s="46"/>
      <c r="L24" s="28"/>
      <c r="M24" s="28"/>
      <c r="N24" s="28"/>
    </row>
    <row r="25" spans="1:225" ht="30.75" customHeight="1" x14ac:dyDescent="0.2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225" ht="18.75" x14ac:dyDescent="0.3">
      <c r="B26" s="115" t="s">
        <v>93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225" ht="18.75" x14ac:dyDescent="0.3">
      <c r="B27" s="115" t="s">
        <v>94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225" x14ac:dyDescent="0.2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225" s="32" customFormat="1" ht="18.75" x14ac:dyDescent="0.3">
      <c r="A29" s="29"/>
      <c r="B29" s="124"/>
      <c r="C29" s="124"/>
      <c r="D29" s="124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</row>
    <row r="30" spans="1:225" s="32" customFormat="1" ht="18.75" x14ac:dyDescent="0.3">
      <c r="A30" s="29"/>
      <c r="B30" s="33"/>
      <c r="C30" s="33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</row>
    <row r="31" spans="1:225" s="32" customFormat="1" ht="18.75" x14ac:dyDescent="0.3">
      <c r="A31" s="29"/>
      <c r="B31" s="3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</row>
    <row r="32" spans="1:225" s="32" customFormat="1" ht="18.75" x14ac:dyDescent="0.3">
      <c r="A32" s="29"/>
      <c r="B32" s="3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</row>
    <row r="33" spans="1:225" s="32" customFormat="1" ht="18.75" x14ac:dyDescent="0.3">
      <c r="A33" s="29"/>
      <c r="B33" s="126"/>
      <c r="C33" s="126"/>
      <c r="D33" s="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</row>
    <row r="34" spans="1:225" s="32" customFormat="1" ht="18.75" x14ac:dyDescent="0.3">
      <c r="A34" s="29"/>
      <c r="B34" s="36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</row>
    <row r="35" spans="1:225" s="8" customFormat="1" x14ac:dyDescent="0.25">
      <c r="A35" s="3"/>
      <c r="B35" s="3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</row>
    <row r="36" spans="1:225" s="8" customFormat="1" x14ac:dyDescent="0.25">
      <c r="A36" s="3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</row>
    <row r="37" spans="1:225" s="8" customFormat="1" x14ac:dyDescent="0.25">
      <c r="A37" s="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</row>
    <row r="38" spans="1:225" s="8" customFormat="1" x14ac:dyDescent="0.25">
      <c r="A38" s="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</row>
    <row r="39" spans="1:225" s="8" customFormat="1" x14ac:dyDescent="0.25">
      <c r="A39" s="3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</row>
    <row r="40" spans="1:225" s="8" customFormat="1" x14ac:dyDescent="0.25">
      <c r="A40" s="3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</row>
    <row r="41" spans="1:225" s="8" customFormat="1" x14ac:dyDescent="0.25">
      <c r="A41" s="3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</row>
    <row r="42" spans="1:225" s="8" customFormat="1" x14ac:dyDescent="0.25">
      <c r="A42" s="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</row>
    <row r="43" spans="1:225" s="8" customFormat="1" x14ac:dyDescent="0.25">
      <c r="A43" s="3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</row>
  </sheetData>
  <mergeCells count="33">
    <mergeCell ref="A3:AB3"/>
    <mergeCell ref="L6:N6"/>
    <mergeCell ref="D7:E7"/>
    <mergeCell ref="AB5:AB8"/>
    <mergeCell ref="S7:T7"/>
    <mergeCell ref="U7:U8"/>
    <mergeCell ref="V7:W7"/>
    <mergeCell ref="X7:X8"/>
    <mergeCell ref="Y7:Z7"/>
    <mergeCell ref="AA5:AA8"/>
    <mergeCell ref="A5:A8"/>
    <mergeCell ref="B5:B8"/>
    <mergeCell ref="C5:N5"/>
    <mergeCell ref="C6:E6"/>
    <mergeCell ref="F6:H6"/>
    <mergeCell ref="R7:R8"/>
    <mergeCell ref="O5:Z5"/>
    <mergeCell ref="O6:Q6"/>
    <mergeCell ref="R6:T6"/>
    <mergeCell ref="U6:W6"/>
    <mergeCell ref="X6:Z6"/>
    <mergeCell ref="I6:K6"/>
    <mergeCell ref="B29:N29"/>
    <mergeCell ref="B33:C33"/>
    <mergeCell ref="C7:C8"/>
    <mergeCell ref="P7:Q7"/>
    <mergeCell ref="L7:L8"/>
    <mergeCell ref="M7:N7"/>
    <mergeCell ref="F7:F8"/>
    <mergeCell ref="G7:H7"/>
    <mergeCell ref="I7:I8"/>
    <mergeCell ref="J7:K7"/>
    <mergeCell ref="O7:O8"/>
  </mergeCells>
  <printOptions horizontalCentered="1"/>
  <pageMargins left="0.19685039370078741" right="0.19685039370078741" top="0.98425196850393704" bottom="0.39370078740157483" header="0.15748031496062992" footer="0.19685039370078741"/>
  <pageSetup paperSize="9" scale="35" fitToHeight="0" orientation="landscape" blackAndWhite="1" r:id="rId1"/>
  <headerFooter alignWithMargins="0"/>
  <rowBreaks count="1" manualBreakCount="1">
    <brk id="3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69"/>
  <sheetViews>
    <sheetView tabSelected="1" zoomScale="70" zoomScaleNormal="70" workbookViewId="0">
      <selection activeCell="CC18" sqref="CC18"/>
    </sheetView>
  </sheetViews>
  <sheetFormatPr defaultRowHeight="15.75" x14ac:dyDescent="0.25"/>
  <cols>
    <col min="1" max="1" width="6.140625" style="3" customWidth="1"/>
    <col min="2" max="2" width="49.85546875" style="37" customWidth="1"/>
    <col min="3" max="3" width="12.28515625" style="5" customWidth="1"/>
    <col min="4" max="14" width="15.85546875" style="5" customWidth="1"/>
    <col min="15" max="26" width="15.85546875" style="8" customWidth="1"/>
    <col min="27" max="27" width="16.28515625" style="8" customWidth="1"/>
    <col min="28" max="28" width="15.7109375" style="8" customWidth="1"/>
    <col min="29" max="56" width="9.140625" style="8"/>
    <col min="57" max="205" width="9.140625" style="9"/>
    <col min="206" max="225" width="9.140625" style="8"/>
    <col min="226" max="16384" width="9.140625" style="9"/>
  </cols>
  <sheetData>
    <row r="1" spans="1:225" x14ac:dyDescent="0.25">
      <c r="X1" s="9"/>
      <c r="Y1" s="8" t="s">
        <v>28</v>
      </c>
    </row>
    <row r="3" spans="1:225" s="2" customFormat="1" ht="35.25" customHeight="1" x14ac:dyDescent="0.3">
      <c r="A3" s="131" t="s">
        <v>102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x14ac:dyDescent="0.25">
      <c r="B4" s="4"/>
      <c r="N4" s="6"/>
      <c r="O4" s="7"/>
      <c r="P4" s="7"/>
      <c r="Q4" s="7"/>
      <c r="Z4" s="8" t="s">
        <v>0</v>
      </c>
    </row>
    <row r="5" spans="1:225" s="11" customFormat="1" ht="20.25" x14ac:dyDescent="0.2">
      <c r="A5" s="143" t="s">
        <v>1</v>
      </c>
      <c r="B5" s="143" t="s">
        <v>27</v>
      </c>
      <c r="C5" s="136" t="s">
        <v>14</v>
      </c>
      <c r="D5" s="136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36" t="s">
        <v>21</v>
      </c>
      <c r="P5" s="136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37" t="s">
        <v>90</v>
      </c>
      <c r="AB5" s="140" t="s">
        <v>91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1" customFormat="1" ht="20.25" x14ac:dyDescent="0.2">
      <c r="A6" s="143"/>
      <c r="B6" s="143"/>
      <c r="C6" s="136" t="s">
        <v>15</v>
      </c>
      <c r="D6" s="136"/>
      <c r="E6" s="136"/>
      <c r="F6" s="136" t="s">
        <v>16</v>
      </c>
      <c r="G6" s="136"/>
      <c r="H6" s="136"/>
      <c r="I6" s="136" t="s">
        <v>17</v>
      </c>
      <c r="J6" s="136"/>
      <c r="K6" s="136"/>
      <c r="L6" s="136" t="s">
        <v>18</v>
      </c>
      <c r="M6" s="136"/>
      <c r="N6" s="136"/>
      <c r="O6" s="136" t="s">
        <v>15</v>
      </c>
      <c r="P6" s="136"/>
      <c r="Q6" s="136"/>
      <c r="R6" s="136" t="s">
        <v>16</v>
      </c>
      <c r="S6" s="136"/>
      <c r="T6" s="136"/>
      <c r="U6" s="136" t="s">
        <v>17</v>
      </c>
      <c r="V6" s="136"/>
      <c r="W6" s="136"/>
      <c r="X6" s="136" t="s">
        <v>18</v>
      </c>
      <c r="Y6" s="136"/>
      <c r="Z6" s="136"/>
      <c r="AA6" s="138"/>
      <c r="AB6" s="141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</row>
    <row r="7" spans="1:225" s="11" customFormat="1" ht="20.25" x14ac:dyDescent="0.2">
      <c r="A7" s="143"/>
      <c r="B7" s="143"/>
      <c r="C7" s="135" t="s">
        <v>4</v>
      </c>
      <c r="D7" s="136" t="s">
        <v>12</v>
      </c>
      <c r="E7" s="136"/>
      <c r="F7" s="135" t="s">
        <v>4</v>
      </c>
      <c r="G7" s="136" t="s">
        <v>12</v>
      </c>
      <c r="H7" s="136"/>
      <c r="I7" s="135" t="s">
        <v>4</v>
      </c>
      <c r="J7" s="136" t="s">
        <v>12</v>
      </c>
      <c r="K7" s="136"/>
      <c r="L7" s="135" t="s">
        <v>4</v>
      </c>
      <c r="M7" s="136" t="s">
        <v>12</v>
      </c>
      <c r="N7" s="136"/>
      <c r="O7" s="135" t="s">
        <v>4</v>
      </c>
      <c r="P7" s="136" t="s">
        <v>12</v>
      </c>
      <c r="Q7" s="136"/>
      <c r="R7" s="135" t="s">
        <v>4</v>
      </c>
      <c r="S7" s="136" t="s">
        <v>12</v>
      </c>
      <c r="T7" s="136"/>
      <c r="U7" s="135" t="s">
        <v>4</v>
      </c>
      <c r="V7" s="136" t="s">
        <v>12</v>
      </c>
      <c r="W7" s="136"/>
      <c r="X7" s="135" t="s">
        <v>4</v>
      </c>
      <c r="Y7" s="136" t="s">
        <v>12</v>
      </c>
      <c r="Z7" s="136"/>
      <c r="AA7" s="138"/>
      <c r="AB7" s="141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</row>
    <row r="8" spans="1:225" s="11" customFormat="1" ht="57.75" customHeight="1" thickBot="1" x14ac:dyDescent="0.25">
      <c r="A8" s="143"/>
      <c r="B8" s="143"/>
      <c r="C8" s="135"/>
      <c r="D8" s="96" t="s">
        <v>19</v>
      </c>
      <c r="E8" s="96" t="s">
        <v>20</v>
      </c>
      <c r="F8" s="135"/>
      <c r="G8" s="96" t="s">
        <v>19</v>
      </c>
      <c r="H8" s="96" t="s">
        <v>20</v>
      </c>
      <c r="I8" s="135"/>
      <c r="J8" s="96" t="s">
        <v>19</v>
      </c>
      <c r="K8" s="96" t="s">
        <v>20</v>
      </c>
      <c r="L8" s="135"/>
      <c r="M8" s="96" t="s">
        <v>19</v>
      </c>
      <c r="N8" s="96" t="s">
        <v>20</v>
      </c>
      <c r="O8" s="135"/>
      <c r="P8" s="96" t="s">
        <v>19</v>
      </c>
      <c r="Q8" s="96" t="s">
        <v>20</v>
      </c>
      <c r="R8" s="135"/>
      <c r="S8" s="96" t="s">
        <v>19</v>
      </c>
      <c r="T8" s="96" t="s">
        <v>20</v>
      </c>
      <c r="U8" s="135"/>
      <c r="V8" s="96" t="s">
        <v>19</v>
      </c>
      <c r="W8" s="96" t="s">
        <v>20</v>
      </c>
      <c r="X8" s="135"/>
      <c r="Y8" s="96" t="s">
        <v>19</v>
      </c>
      <c r="Z8" s="96" t="s">
        <v>20</v>
      </c>
      <c r="AA8" s="139"/>
      <c r="AB8" s="142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</row>
    <row r="9" spans="1:225" s="14" customFormat="1" ht="21" thickBot="1" x14ac:dyDescent="0.25">
      <c r="A9" s="42">
        <v>1</v>
      </c>
      <c r="B9" s="97" t="s">
        <v>5</v>
      </c>
      <c r="C9" s="98">
        <v>0</v>
      </c>
      <c r="D9" s="99">
        <v>0</v>
      </c>
      <c r="E9" s="99">
        <v>0</v>
      </c>
      <c r="F9" s="98">
        <v>0</v>
      </c>
      <c r="G9" s="99">
        <v>0</v>
      </c>
      <c r="H9" s="99">
        <v>0</v>
      </c>
      <c r="I9" s="98">
        <v>0</v>
      </c>
      <c r="J9" s="99">
        <v>0</v>
      </c>
      <c r="K9" s="99">
        <v>0</v>
      </c>
      <c r="L9" s="98">
        <v>0</v>
      </c>
      <c r="M9" s="99">
        <v>0</v>
      </c>
      <c r="N9" s="99">
        <v>0</v>
      </c>
      <c r="O9" s="98">
        <v>0</v>
      </c>
      <c r="P9" s="99"/>
      <c r="Q9" s="99"/>
      <c r="R9" s="98">
        <v>0</v>
      </c>
      <c r="S9" s="99"/>
      <c r="T9" s="99"/>
      <c r="U9" s="98">
        <v>0</v>
      </c>
      <c r="V9" s="99"/>
      <c r="W9" s="99"/>
      <c r="X9" s="98">
        <v>0</v>
      </c>
      <c r="Y9" s="99"/>
      <c r="Z9" s="99"/>
      <c r="AA9" s="100"/>
      <c r="AB9" s="42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</row>
    <row r="10" spans="1:225" s="14" customFormat="1" ht="21" thickBot="1" x14ac:dyDescent="0.25">
      <c r="A10" s="42">
        <v>2</v>
      </c>
      <c r="B10" s="97" t="s">
        <v>6</v>
      </c>
      <c r="C10" s="101">
        <v>0</v>
      </c>
      <c r="D10" s="99">
        <v>0</v>
      </c>
      <c r="E10" s="99">
        <v>0</v>
      </c>
      <c r="F10" s="101">
        <v>0</v>
      </c>
      <c r="G10" s="99">
        <v>0</v>
      </c>
      <c r="H10" s="99">
        <v>0</v>
      </c>
      <c r="I10" s="101">
        <v>0</v>
      </c>
      <c r="J10" s="99">
        <v>0</v>
      </c>
      <c r="K10" s="99">
        <v>0</v>
      </c>
      <c r="L10" s="101">
        <v>0</v>
      </c>
      <c r="M10" s="99">
        <v>0</v>
      </c>
      <c r="N10" s="99">
        <v>0</v>
      </c>
      <c r="O10" s="101">
        <v>0</v>
      </c>
      <c r="P10" s="99"/>
      <c r="Q10" s="99"/>
      <c r="R10" s="101">
        <v>0</v>
      </c>
      <c r="S10" s="99"/>
      <c r="T10" s="99"/>
      <c r="U10" s="101">
        <v>0</v>
      </c>
      <c r="V10" s="99"/>
      <c r="W10" s="99"/>
      <c r="X10" s="101">
        <v>0</v>
      </c>
      <c r="Y10" s="99"/>
      <c r="Z10" s="99"/>
      <c r="AA10" s="100"/>
      <c r="AB10" s="42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</row>
    <row r="11" spans="1:225" s="13" customFormat="1" ht="20.25" x14ac:dyDescent="0.2">
      <c r="A11" s="42">
        <v>3</v>
      </c>
      <c r="B11" s="97" t="s">
        <v>23</v>
      </c>
      <c r="C11" s="67">
        <f t="shared" ref="C11:Y11" si="0">SUM(C12:C27)</f>
        <v>778.01090000000011</v>
      </c>
      <c r="D11" s="67">
        <f t="shared" si="0"/>
        <v>372.05799999999999</v>
      </c>
      <c r="E11" s="67">
        <f t="shared" si="0"/>
        <v>405.9529</v>
      </c>
      <c r="F11" s="67">
        <f t="shared" si="0"/>
        <v>1564.9500999999996</v>
      </c>
      <c r="G11" s="67">
        <f t="shared" si="0"/>
        <v>869.60199999999998</v>
      </c>
      <c r="H11" s="67">
        <f t="shared" si="0"/>
        <v>695.34809999999993</v>
      </c>
      <c r="I11" s="67">
        <f t="shared" si="0"/>
        <v>3489.4770900000003</v>
      </c>
      <c r="J11" s="67">
        <f t="shared" si="0"/>
        <v>1453.5940000000001</v>
      </c>
      <c r="K11" s="67">
        <f t="shared" si="0"/>
        <v>2035.88309</v>
      </c>
      <c r="L11" s="67">
        <f t="shared" si="0"/>
        <v>3986.9430900000002</v>
      </c>
      <c r="M11" s="67">
        <f t="shared" si="0"/>
        <v>1951.0600000000002</v>
      </c>
      <c r="N11" s="67">
        <f t="shared" si="0"/>
        <v>2035.88309</v>
      </c>
      <c r="O11" s="67">
        <f t="shared" si="0"/>
        <v>0</v>
      </c>
      <c r="P11" s="67">
        <f t="shared" si="0"/>
        <v>0</v>
      </c>
      <c r="Q11" s="67">
        <f t="shared" si="0"/>
        <v>0</v>
      </c>
      <c r="R11" s="67">
        <f t="shared" si="0"/>
        <v>0</v>
      </c>
      <c r="S11" s="67">
        <f t="shared" si="0"/>
        <v>0</v>
      </c>
      <c r="T11" s="67">
        <f t="shared" si="0"/>
        <v>0</v>
      </c>
      <c r="U11" s="67">
        <f t="shared" si="0"/>
        <v>48.54</v>
      </c>
      <c r="V11" s="67">
        <f t="shared" si="0"/>
        <v>48.54</v>
      </c>
      <c r="W11" s="67">
        <f t="shared" si="0"/>
        <v>0</v>
      </c>
      <c r="X11" s="67">
        <f t="shared" si="0"/>
        <v>1939.4769999999999</v>
      </c>
      <c r="Y11" s="67">
        <f t="shared" si="0"/>
        <v>48.54</v>
      </c>
      <c r="Z11" s="67">
        <f>SUM(Z12:Z27)</f>
        <v>1890.9369999999999</v>
      </c>
      <c r="AA11" s="93">
        <f>X11/L11</f>
        <v>0.48645715682889262</v>
      </c>
      <c r="AB11" s="94">
        <f>X11-L11</f>
        <v>-2047.4660900000003</v>
      </c>
    </row>
    <row r="12" spans="1:225" s="13" customFormat="1" ht="40.5" x14ac:dyDescent="0.2">
      <c r="A12" s="102" t="s">
        <v>31</v>
      </c>
      <c r="B12" s="103" t="s">
        <v>45</v>
      </c>
      <c r="C12" s="67">
        <f>D12+E12</f>
        <v>405.9529</v>
      </c>
      <c r="D12" s="104">
        <v>0</v>
      </c>
      <c r="E12" s="104">
        <v>405.9529</v>
      </c>
      <c r="F12" s="67">
        <f>G12+H12</f>
        <v>405.9529</v>
      </c>
      <c r="G12" s="104">
        <v>0</v>
      </c>
      <c r="H12" s="104">
        <f>E12</f>
        <v>405.9529</v>
      </c>
      <c r="I12" s="67">
        <f>J12+K12</f>
        <v>405.9529</v>
      </c>
      <c r="J12" s="104">
        <v>0</v>
      </c>
      <c r="K12" s="104">
        <f>0+H12</f>
        <v>405.9529</v>
      </c>
      <c r="L12" s="67">
        <f>M12+N12</f>
        <v>405.9529</v>
      </c>
      <c r="M12" s="104">
        <v>0</v>
      </c>
      <c r="N12" s="104">
        <f t="shared" ref="N12:N24" si="1">K12</f>
        <v>405.9529</v>
      </c>
      <c r="O12" s="67">
        <f>P12+Q12</f>
        <v>0</v>
      </c>
      <c r="P12" s="104"/>
      <c r="Q12" s="104"/>
      <c r="R12" s="67">
        <f>S12+T12</f>
        <v>0</v>
      </c>
      <c r="S12" s="104"/>
      <c r="T12" s="104"/>
      <c r="U12" s="67">
        <f>V12+W12</f>
        <v>0</v>
      </c>
      <c r="V12" s="104"/>
      <c r="W12" s="104"/>
      <c r="X12" s="67">
        <f>Y12+Z12</f>
        <v>0</v>
      </c>
      <c r="Y12" s="104"/>
      <c r="Z12" s="104"/>
      <c r="AA12" s="100"/>
      <c r="AB12" s="42"/>
    </row>
    <row r="13" spans="1:225" s="13" customFormat="1" ht="40.5" x14ac:dyDescent="0.2">
      <c r="A13" s="102" t="s">
        <v>32</v>
      </c>
      <c r="B13" s="103" t="s">
        <v>46</v>
      </c>
      <c r="C13" s="67">
        <f t="shared" ref="C13:C29" si="2">D13+E13</f>
        <v>0</v>
      </c>
      <c r="D13" s="104">
        <v>0</v>
      </c>
      <c r="E13" s="104">
        <v>0</v>
      </c>
      <c r="F13" s="67">
        <f t="shared" ref="F13:F29" si="3">G13+H13</f>
        <v>0</v>
      </c>
      <c r="G13" s="104">
        <v>0</v>
      </c>
      <c r="H13" s="104">
        <v>0</v>
      </c>
      <c r="I13" s="67">
        <f t="shared" ref="I13:I29" si="4">J13+K13</f>
        <v>706.98451</v>
      </c>
      <c r="J13" s="104">
        <v>0</v>
      </c>
      <c r="K13" s="104">
        <v>706.98451</v>
      </c>
      <c r="L13" s="67">
        <f t="shared" ref="L13:L29" si="5">M13+N13</f>
        <v>706.98451</v>
      </c>
      <c r="M13" s="104">
        <v>0</v>
      </c>
      <c r="N13" s="104">
        <f t="shared" si="1"/>
        <v>706.98451</v>
      </c>
      <c r="O13" s="67">
        <f t="shared" ref="O13:O29" si="6">P13+Q13</f>
        <v>0</v>
      </c>
      <c r="P13" s="104"/>
      <c r="Q13" s="104"/>
      <c r="R13" s="67">
        <f t="shared" ref="R13:R29" si="7">S13+T13</f>
        <v>0</v>
      </c>
      <c r="S13" s="104"/>
      <c r="T13" s="104"/>
      <c r="U13" s="67">
        <f t="shared" ref="U13:U29" si="8">V13+W13</f>
        <v>0</v>
      </c>
      <c r="V13" s="104"/>
      <c r="W13" s="104"/>
      <c r="X13" s="67">
        <f t="shared" ref="X13:X29" si="9">Y13+Z13</f>
        <v>0</v>
      </c>
      <c r="Y13" s="104"/>
      <c r="Z13" s="104"/>
      <c r="AA13" s="100"/>
      <c r="AB13" s="42"/>
    </row>
    <row r="14" spans="1:225" s="13" customFormat="1" ht="40.5" x14ac:dyDescent="0.2">
      <c r="A14" s="102" t="s">
        <v>33</v>
      </c>
      <c r="B14" s="103" t="s">
        <v>47</v>
      </c>
      <c r="C14" s="67">
        <f t="shared" si="2"/>
        <v>0</v>
      </c>
      <c r="D14" s="104">
        <v>0</v>
      </c>
      <c r="E14" s="104">
        <v>0</v>
      </c>
      <c r="F14" s="67">
        <f t="shared" si="3"/>
        <v>0</v>
      </c>
      <c r="G14" s="104">
        <v>0</v>
      </c>
      <c r="H14" s="104">
        <v>0</v>
      </c>
      <c r="I14" s="67">
        <f t="shared" si="4"/>
        <v>450.55335000000002</v>
      </c>
      <c r="J14" s="104">
        <v>0</v>
      </c>
      <c r="K14" s="104">
        <v>450.55335000000002</v>
      </c>
      <c r="L14" s="67">
        <f t="shared" si="5"/>
        <v>450.55335000000002</v>
      </c>
      <c r="M14" s="104">
        <v>0</v>
      </c>
      <c r="N14" s="104">
        <f t="shared" si="1"/>
        <v>450.55335000000002</v>
      </c>
      <c r="O14" s="67">
        <f t="shared" si="6"/>
        <v>0</v>
      </c>
      <c r="P14" s="104"/>
      <c r="Q14" s="104"/>
      <c r="R14" s="67">
        <f t="shared" si="7"/>
        <v>0</v>
      </c>
      <c r="S14" s="104"/>
      <c r="T14" s="104"/>
      <c r="U14" s="67">
        <f t="shared" si="8"/>
        <v>0</v>
      </c>
      <c r="V14" s="104"/>
      <c r="W14" s="104"/>
      <c r="X14" s="67">
        <f t="shared" si="9"/>
        <v>0</v>
      </c>
      <c r="Y14" s="104"/>
      <c r="Z14" s="104"/>
      <c r="AA14" s="100"/>
      <c r="AB14" s="42"/>
    </row>
    <row r="15" spans="1:225" s="13" customFormat="1" ht="40.5" x14ac:dyDescent="0.2">
      <c r="A15" s="102" t="s">
        <v>48</v>
      </c>
      <c r="B15" s="103" t="s">
        <v>49</v>
      </c>
      <c r="C15" s="67">
        <f t="shared" si="2"/>
        <v>0</v>
      </c>
      <c r="D15" s="104">
        <v>0</v>
      </c>
      <c r="E15" s="104">
        <v>0</v>
      </c>
      <c r="F15" s="67">
        <f t="shared" si="3"/>
        <v>289.39519999999999</v>
      </c>
      <c r="G15" s="104">
        <v>0</v>
      </c>
      <c r="H15" s="104">
        <v>289.39519999999999</v>
      </c>
      <c r="I15" s="67">
        <f t="shared" si="4"/>
        <v>289.39519999999999</v>
      </c>
      <c r="J15" s="104">
        <v>0</v>
      </c>
      <c r="K15" s="104">
        <f>H15</f>
        <v>289.39519999999999</v>
      </c>
      <c r="L15" s="67">
        <f t="shared" si="5"/>
        <v>289.39519999999999</v>
      </c>
      <c r="M15" s="104">
        <v>0</v>
      </c>
      <c r="N15" s="104">
        <f t="shared" si="1"/>
        <v>289.39519999999999</v>
      </c>
      <c r="O15" s="67">
        <f t="shared" si="6"/>
        <v>0</v>
      </c>
      <c r="P15" s="104"/>
      <c r="Q15" s="104"/>
      <c r="R15" s="67">
        <f t="shared" si="7"/>
        <v>0</v>
      </c>
      <c r="S15" s="104"/>
      <c r="T15" s="104"/>
      <c r="U15" s="67">
        <f t="shared" si="8"/>
        <v>0</v>
      </c>
      <c r="V15" s="104"/>
      <c r="W15" s="104"/>
      <c r="X15" s="67">
        <f t="shared" si="9"/>
        <v>0</v>
      </c>
      <c r="Y15" s="104"/>
      <c r="Z15" s="104"/>
      <c r="AA15" s="100"/>
      <c r="AB15" s="42"/>
    </row>
    <row r="16" spans="1:225" s="13" customFormat="1" ht="60.75" x14ac:dyDescent="0.2">
      <c r="A16" s="102" t="s">
        <v>50</v>
      </c>
      <c r="B16" s="103" t="s">
        <v>51</v>
      </c>
      <c r="C16" s="67">
        <f t="shared" si="2"/>
        <v>0</v>
      </c>
      <c r="D16" s="104">
        <v>0</v>
      </c>
      <c r="E16" s="104">
        <v>0</v>
      </c>
      <c r="F16" s="67">
        <f t="shared" si="3"/>
        <v>0</v>
      </c>
      <c r="G16" s="104">
        <v>0</v>
      </c>
      <c r="H16" s="104">
        <v>0</v>
      </c>
      <c r="I16" s="67">
        <f t="shared" si="4"/>
        <v>182.99713</v>
      </c>
      <c r="J16" s="104">
        <v>0</v>
      </c>
      <c r="K16" s="104">
        <v>182.99713</v>
      </c>
      <c r="L16" s="67">
        <f t="shared" si="5"/>
        <v>182.99713</v>
      </c>
      <c r="M16" s="104">
        <v>0</v>
      </c>
      <c r="N16" s="104">
        <f t="shared" si="1"/>
        <v>182.99713</v>
      </c>
      <c r="O16" s="67">
        <f t="shared" si="6"/>
        <v>0</v>
      </c>
      <c r="P16" s="104"/>
      <c r="Q16" s="104"/>
      <c r="R16" s="67">
        <f t="shared" si="7"/>
        <v>0</v>
      </c>
      <c r="S16" s="104"/>
      <c r="T16" s="104"/>
      <c r="U16" s="67">
        <f t="shared" si="8"/>
        <v>0</v>
      </c>
      <c r="V16" s="104"/>
      <c r="W16" s="104"/>
      <c r="X16" s="67">
        <f t="shared" si="9"/>
        <v>0</v>
      </c>
      <c r="Y16" s="104"/>
      <c r="Z16" s="104"/>
      <c r="AA16" s="100"/>
      <c r="AB16" s="42"/>
    </row>
    <row r="17" spans="1:225" s="13" customFormat="1" ht="40.5" x14ac:dyDescent="0.2">
      <c r="A17" s="102" t="s">
        <v>78</v>
      </c>
      <c r="B17" s="103" t="s">
        <v>64</v>
      </c>
      <c r="C17" s="67">
        <f t="shared" si="2"/>
        <v>12.622</v>
      </c>
      <c r="D17" s="104">
        <v>12.622</v>
      </c>
      <c r="E17" s="104">
        <v>0</v>
      </c>
      <c r="F17" s="67">
        <f t="shared" si="3"/>
        <v>12.622</v>
      </c>
      <c r="G17" s="104">
        <f>D17</f>
        <v>12.622</v>
      </c>
      <c r="H17" s="104">
        <v>0</v>
      </c>
      <c r="I17" s="67">
        <f t="shared" si="4"/>
        <v>12.622</v>
      </c>
      <c r="J17" s="104">
        <f>G17</f>
        <v>12.622</v>
      </c>
      <c r="K17" s="104">
        <v>0</v>
      </c>
      <c r="L17" s="67">
        <f t="shared" si="5"/>
        <v>12.622</v>
      </c>
      <c r="M17" s="104">
        <f>J17</f>
        <v>12.622</v>
      </c>
      <c r="N17" s="104">
        <f t="shared" si="1"/>
        <v>0</v>
      </c>
      <c r="O17" s="67">
        <f t="shared" si="6"/>
        <v>0</v>
      </c>
      <c r="P17" s="104"/>
      <c r="Q17" s="104"/>
      <c r="R17" s="67">
        <f t="shared" si="7"/>
        <v>0</v>
      </c>
      <c r="S17" s="104"/>
      <c r="T17" s="104"/>
      <c r="U17" s="67">
        <f t="shared" si="8"/>
        <v>0</v>
      </c>
      <c r="V17" s="104"/>
      <c r="W17" s="104"/>
      <c r="X17" s="67">
        <f t="shared" si="9"/>
        <v>0</v>
      </c>
      <c r="Y17" s="104"/>
      <c r="Z17" s="104"/>
      <c r="AA17" s="100"/>
      <c r="AB17" s="42"/>
    </row>
    <row r="18" spans="1:225" s="13" customFormat="1" ht="60.75" x14ac:dyDescent="0.2">
      <c r="A18" s="102" t="s">
        <v>79</v>
      </c>
      <c r="B18" s="103" t="s">
        <v>65</v>
      </c>
      <c r="C18" s="67">
        <f t="shared" si="2"/>
        <v>239.03899999999999</v>
      </c>
      <c r="D18" s="104">
        <v>239.03899999999999</v>
      </c>
      <c r="E18" s="104">
        <v>0</v>
      </c>
      <c r="F18" s="67">
        <f t="shared" si="3"/>
        <v>239.03899999999999</v>
      </c>
      <c r="G18" s="104">
        <f>D18</f>
        <v>239.03899999999999</v>
      </c>
      <c r="H18" s="104">
        <v>0</v>
      </c>
      <c r="I18" s="67">
        <f t="shared" si="4"/>
        <v>239.03899999999999</v>
      </c>
      <c r="J18" s="104">
        <f t="shared" ref="J18:J21" si="10">G18</f>
        <v>239.03899999999999</v>
      </c>
      <c r="K18" s="104">
        <v>0</v>
      </c>
      <c r="L18" s="67">
        <f t="shared" si="5"/>
        <v>239.03899999999999</v>
      </c>
      <c r="M18" s="104">
        <f t="shared" ref="M18:M21" si="11">J18</f>
        <v>239.03899999999999</v>
      </c>
      <c r="N18" s="104">
        <f t="shared" si="1"/>
        <v>0</v>
      </c>
      <c r="O18" s="67">
        <f t="shared" si="6"/>
        <v>0</v>
      </c>
      <c r="P18" s="104"/>
      <c r="Q18" s="104"/>
      <c r="R18" s="67">
        <f t="shared" si="7"/>
        <v>0</v>
      </c>
      <c r="S18" s="104"/>
      <c r="T18" s="104"/>
      <c r="U18" s="67">
        <f t="shared" si="8"/>
        <v>0</v>
      </c>
      <c r="V18" s="104"/>
      <c r="W18" s="104"/>
      <c r="X18" s="67">
        <f t="shared" si="9"/>
        <v>0</v>
      </c>
      <c r="Y18" s="104"/>
      <c r="Z18" s="104"/>
      <c r="AA18" s="100"/>
      <c r="AB18" s="42"/>
    </row>
    <row r="19" spans="1:225" s="13" customFormat="1" ht="40.5" x14ac:dyDescent="0.2">
      <c r="A19" s="102" t="s">
        <v>80</v>
      </c>
      <c r="B19" s="103" t="s">
        <v>66</v>
      </c>
      <c r="C19" s="67">
        <f t="shared" si="2"/>
        <v>110.258</v>
      </c>
      <c r="D19" s="104">
        <v>110.258</v>
      </c>
      <c r="E19" s="104">
        <v>0</v>
      </c>
      <c r="F19" s="67">
        <f t="shared" si="3"/>
        <v>110.258</v>
      </c>
      <c r="G19" s="104">
        <f t="shared" ref="G19:G20" si="12">D19</f>
        <v>110.258</v>
      </c>
      <c r="H19" s="104">
        <v>0</v>
      </c>
      <c r="I19" s="67">
        <f t="shared" si="4"/>
        <v>110.258</v>
      </c>
      <c r="J19" s="104">
        <f t="shared" si="10"/>
        <v>110.258</v>
      </c>
      <c r="K19" s="104">
        <v>0</v>
      </c>
      <c r="L19" s="67">
        <f t="shared" si="5"/>
        <v>110.258</v>
      </c>
      <c r="M19" s="104">
        <f t="shared" si="11"/>
        <v>110.258</v>
      </c>
      <c r="N19" s="104">
        <f t="shared" si="1"/>
        <v>0</v>
      </c>
      <c r="O19" s="67">
        <f t="shared" si="6"/>
        <v>0</v>
      </c>
      <c r="P19" s="104"/>
      <c r="Q19" s="104"/>
      <c r="R19" s="67">
        <f t="shared" si="7"/>
        <v>0</v>
      </c>
      <c r="S19" s="104"/>
      <c r="T19" s="104"/>
      <c r="U19" s="67">
        <f t="shared" si="8"/>
        <v>0</v>
      </c>
      <c r="V19" s="104"/>
      <c r="W19" s="104"/>
      <c r="X19" s="67">
        <f t="shared" si="9"/>
        <v>0</v>
      </c>
      <c r="Y19" s="104"/>
      <c r="Z19" s="104"/>
      <c r="AA19" s="100"/>
      <c r="AB19" s="42"/>
    </row>
    <row r="20" spans="1:225" s="13" customFormat="1" ht="40.5" x14ac:dyDescent="0.2">
      <c r="A20" s="102" t="s">
        <v>81</v>
      </c>
      <c r="B20" s="103" t="s">
        <v>69</v>
      </c>
      <c r="C20" s="67">
        <f t="shared" si="2"/>
        <v>10.138999999999999</v>
      </c>
      <c r="D20" s="104">
        <v>10.138999999999999</v>
      </c>
      <c r="E20" s="104">
        <v>0</v>
      </c>
      <c r="F20" s="67">
        <f t="shared" si="3"/>
        <v>10.138999999999999</v>
      </c>
      <c r="G20" s="104">
        <f t="shared" si="12"/>
        <v>10.138999999999999</v>
      </c>
      <c r="H20" s="104">
        <v>0</v>
      </c>
      <c r="I20" s="67">
        <f t="shared" si="4"/>
        <v>10.138999999999999</v>
      </c>
      <c r="J20" s="104">
        <f t="shared" si="10"/>
        <v>10.138999999999999</v>
      </c>
      <c r="K20" s="104">
        <v>0</v>
      </c>
      <c r="L20" s="67">
        <f t="shared" si="5"/>
        <v>10.138999999999999</v>
      </c>
      <c r="M20" s="104">
        <f t="shared" si="11"/>
        <v>10.138999999999999</v>
      </c>
      <c r="N20" s="104">
        <f t="shared" si="1"/>
        <v>0</v>
      </c>
      <c r="O20" s="67">
        <f t="shared" si="6"/>
        <v>0</v>
      </c>
      <c r="P20" s="104"/>
      <c r="Q20" s="104"/>
      <c r="R20" s="67">
        <f t="shared" si="7"/>
        <v>0</v>
      </c>
      <c r="S20" s="104"/>
      <c r="T20" s="104"/>
      <c r="U20" s="67">
        <f t="shared" si="8"/>
        <v>9.56</v>
      </c>
      <c r="V20" s="104">
        <v>9.56</v>
      </c>
      <c r="W20" s="104"/>
      <c r="X20" s="67">
        <f t="shared" si="9"/>
        <v>9.56</v>
      </c>
      <c r="Y20" s="104">
        <f>V20</f>
        <v>9.56</v>
      </c>
      <c r="Z20" s="104"/>
      <c r="AA20" s="100"/>
      <c r="AB20" s="42"/>
    </row>
    <row r="21" spans="1:225" s="13" customFormat="1" ht="60.75" x14ac:dyDescent="0.2">
      <c r="A21" s="102" t="s">
        <v>82</v>
      </c>
      <c r="B21" s="103" t="s">
        <v>71</v>
      </c>
      <c r="C21" s="67">
        <f t="shared" si="2"/>
        <v>0</v>
      </c>
      <c r="D21" s="104">
        <v>0</v>
      </c>
      <c r="E21" s="104">
        <v>0</v>
      </c>
      <c r="F21" s="67">
        <f t="shared" si="3"/>
        <v>497.54399999999998</v>
      </c>
      <c r="G21" s="104">
        <v>497.54399999999998</v>
      </c>
      <c r="H21" s="104">
        <v>0</v>
      </c>
      <c r="I21" s="67">
        <f t="shared" si="4"/>
        <v>497.54399999999998</v>
      </c>
      <c r="J21" s="104">
        <f t="shared" si="10"/>
        <v>497.54399999999998</v>
      </c>
      <c r="K21" s="104">
        <v>0</v>
      </c>
      <c r="L21" s="67">
        <f t="shared" si="5"/>
        <v>497.54399999999998</v>
      </c>
      <c r="M21" s="104">
        <f t="shared" si="11"/>
        <v>497.54399999999998</v>
      </c>
      <c r="N21" s="104">
        <f t="shared" si="1"/>
        <v>0</v>
      </c>
      <c r="O21" s="67">
        <f t="shared" si="6"/>
        <v>0</v>
      </c>
      <c r="P21" s="104"/>
      <c r="Q21" s="104"/>
      <c r="R21" s="67">
        <f t="shared" si="7"/>
        <v>0</v>
      </c>
      <c r="S21" s="104"/>
      <c r="T21" s="104"/>
      <c r="U21" s="67">
        <f t="shared" si="8"/>
        <v>0</v>
      </c>
      <c r="V21" s="104"/>
      <c r="W21" s="104"/>
      <c r="X21" s="67">
        <f t="shared" si="9"/>
        <v>0</v>
      </c>
      <c r="Y21" s="104"/>
      <c r="Z21" s="104"/>
      <c r="AA21" s="100"/>
      <c r="AB21" s="42"/>
    </row>
    <row r="22" spans="1:225" s="13" customFormat="1" ht="60.75" x14ac:dyDescent="0.2">
      <c r="A22" s="102" t="s">
        <v>83</v>
      </c>
      <c r="B22" s="103" t="s">
        <v>72</v>
      </c>
      <c r="C22" s="67">
        <f t="shared" si="2"/>
        <v>0</v>
      </c>
      <c r="D22" s="104">
        <v>0</v>
      </c>
      <c r="E22" s="104">
        <v>0</v>
      </c>
      <c r="F22" s="67">
        <f t="shared" si="3"/>
        <v>0</v>
      </c>
      <c r="G22" s="104">
        <v>0</v>
      </c>
      <c r="H22" s="104">
        <v>0</v>
      </c>
      <c r="I22" s="67">
        <f t="shared" si="4"/>
        <v>583.99199999999996</v>
      </c>
      <c r="J22" s="104">
        <v>583.99199999999996</v>
      </c>
      <c r="K22" s="104">
        <v>0</v>
      </c>
      <c r="L22" s="67">
        <f t="shared" si="5"/>
        <v>583.99199999999996</v>
      </c>
      <c r="M22" s="104">
        <f>J22</f>
        <v>583.99199999999996</v>
      </c>
      <c r="N22" s="104">
        <f t="shared" si="1"/>
        <v>0</v>
      </c>
      <c r="O22" s="67">
        <f t="shared" si="6"/>
        <v>0</v>
      </c>
      <c r="P22" s="104"/>
      <c r="Q22" s="104"/>
      <c r="R22" s="67">
        <f t="shared" si="7"/>
        <v>0</v>
      </c>
      <c r="S22" s="104"/>
      <c r="T22" s="104"/>
      <c r="U22" s="67">
        <f t="shared" si="8"/>
        <v>0</v>
      </c>
      <c r="V22" s="104"/>
      <c r="W22" s="104"/>
      <c r="X22" s="67">
        <f t="shared" si="9"/>
        <v>0</v>
      </c>
      <c r="Y22" s="104"/>
      <c r="Z22" s="104"/>
      <c r="AA22" s="100"/>
      <c r="AB22" s="42"/>
    </row>
    <row r="23" spans="1:225" s="13" customFormat="1" ht="67.5" customHeight="1" x14ac:dyDescent="0.2">
      <c r="A23" s="102" t="s">
        <v>84</v>
      </c>
      <c r="B23" s="103" t="s">
        <v>73</v>
      </c>
      <c r="C23" s="67">
        <f t="shared" si="2"/>
        <v>0</v>
      </c>
      <c r="D23" s="104">
        <v>0</v>
      </c>
      <c r="E23" s="104">
        <v>0</v>
      </c>
      <c r="F23" s="67">
        <f t="shared" si="3"/>
        <v>0</v>
      </c>
      <c r="G23" s="104">
        <v>0</v>
      </c>
      <c r="H23" s="104">
        <v>0</v>
      </c>
      <c r="I23" s="67">
        <f t="shared" si="4"/>
        <v>0</v>
      </c>
      <c r="J23" s="104">
        <v>0</v>
      </c>
      <c r="K23" s="104">
        <v>0</v>
      </c>
      <c r="L23" s="67">
        <f t="shared" si="5"/>
        <v>74.506</v>
      </c>
      <c r="M23" s="104">
        <v>74.506</v>
      </c>
      <c r="N23" s="104">
        <f t="shared" si="1"/>
        <v>0</v>
      </c>
      <c r="O23" s="67">
        <f t="shared" si="6"/>
        <v>0</v>
      </c>
      <c r="P23" s="104"/>
      <c r="Q23" s="104"/>
      <c r="R23" s="67">
        <f t="shared" si="7"/>
        <v>0</v>
      </c>
      <c r="S23" s="104"/>
      <c r="T23" s="104"/>
      <c r="U23" s="67">
        <f t="shared" si="8"/>
        <v>0</v>
      </c>
      <c r="V23" s="104"/>
      <c r="W23" s="104"/>
      <c r="X23" s="67">
        <f t="shared" si="9"/>
        <v>1890.9369999999999</v>
      </c>
      <c r="Y23" s="104"/>
      <c r="Z23" s="104">
        <v>1890.9369999999999</v>
      </c>
      <c r="AA23" s="100"/>
      <c r="AB23" s="42"/>
    </row>
    <row r="24" spans="1:225" s="13" customFormat="1" ht="42.75" customHeight="1" x14ac:dyDescent="0.2">
      <c r="A24" s="102" t="s">
        <v>85</v>
      </c>
      <c r="B24" s="103" t="s">
        <v>74</v>
      </c>
      <c r="C24" s="67">
        <f t="shared" si="2"/>
        <v>0</v>
      </c>
      <c r="D24" s="104">
        <v>0</v>
      </c>
      <c r="E24" s="104">
        <v>0</v>
      </c>
      <c r="F24" s="67">
        <f t="shared" si="3"/>
        <v>0</v>
      </c>
      <c r="G24" s="104">
        <v>0</v>
      </c>
      <c r="H24" s="104">
        <v>0</v>
      </c>
      <c r="I24" s="67">
        <f t="shared" si="4"/>
        <v>0</v>
      </c>
      <c r="J24" s="104">
        <v>0</v>
      </c>
      <c r="K24" s="104">
        <v>0</v>
      </c>
      <c r="L24" s="67">
        <f t="shared" si="5"/>
        <v>57.515000000000001</v>
      </c>
      <c r="M24" s="104">
        <v>57.515000000000001</v>
      </c>
      <c r="N24" s="104">
        <f t="shared" si="1"/>
        <v>0</v>
      </c>
      <c r="O24" s="67">
        <f t="shared" si="6"/>
        <v>0</v>
      </c>
      <c r="P24" s="104"/>
      <c r="Q24" s="104"/>
      <c r="R24" s="67">
        <f t="shared" si="7"/>
        <v>0</v>
      </c>
      <c r="S24" s="104"/>
      <c r="T24" s="104"/>
      <c r="U24" s="67">
        <f t="shared" si="8"/>
        <v>2.8</v>
      </c>
      <c r="V24" s="104">
        <v>2.8</v>
      </c>
      <c r="W24" s="104"/>
      <c r="X24" s="67">
        <f t="shared" si="9"/>
        <v>2.8</v>
      </c>
      <c r="Y24" s="104">
        <f>V24</f>
        <v>2.8</v>
      </c>
      <c r="Z24" s="104"/>
      <c r="AA24" s="100"/>
      <c r="AB24" s="42"/>
    </row>
    <row r="25" spans="1:225" s="13" customFormat="1" ht="42.75" customHeight="1" x14ac:dyDescent="0.2">
      <c r="A25" s="102" t="s">
        <v>86</v>
      </c>
      <c r="B25" s="103" t="s">
        <v>75</v>
      </c>
      <c r="C25" s="67">
        <f t="shared" si="2"/>
        <v>0</v>
      </c>
      <c r="D25" s="104">
        <v>0</v>
      </c>
      <c r="E25" s="104">
        <v>0</v>
      </c>
      <c r="F25" s="67">
        <f t="shared" si="3"/>
        <v>0</v>
      </c>
      <c r="G25" s="104">
        <v>0</v>
      </c>
      <c r="H25" s="104">
        <v>0</v>
      </c>
      <c r="I25" s="67">
        <f t="shared" si="4"/>
        <v>0</v>
      </c>
      <c r="J25" s="104">
        <v>0</v>
      </c>
      <c r="K25" s="104">
        <v>0</v>
      </c>
      <c r="L25" s="67">
        <f t="shared" si="5"/>
        <v>107.666</v>
      </c>
      <c r="M25" s="104">
        <v>107.666</v>
      </c>
      <c r="N25" s="104">
        <f t="shared" ref="N25:N27" si="13">K25</f>
        <v>0</v>
      </c>
      <c r="O25" s="67">
        <f t="shared" si="6"/>
        <v>0</v>
      </c>
      <c r="P25" s="104"/>
      <c r="Q25" s="104"/>
      <c r="R25" s="67">
        <f t="shared" si="7"/>
        <v>0</v>
      </c>
      <c r="S25" s="104"/>
      <c r="T25" s="104"/>
      <c r="U25" s="67">
        <f t="shared" si="8"/>
        <v>0</v>
      </c>
      <c r="V25" s="104"/>
      <c r="W25" s="104"/>
      <c r="X25" s="67">
        <f t="shared" si="9"/>
        <v>0</v>
      </c>
      <c r="Y25" s="104"/>
      <c r="Z25" s="104"/>
      <c r="AA25" s="100"/>
      <c r="AB25" s="42"/>
    </row>
    <row r="26" spans="1:225" s="13" customFormat="1" ht="42.75" customHeight="1" x14ac:dyDescent="0.2">
      <c r="A26" s="102" t="s">
        <v>87</v>
      </c>
      <c r="B26" s="103" t="s">
        <v>76</v>
      </c>
      <c r="C26" s="67">
        <f t="shared" si="2"/>
        <v>0</v>
      </c>
      <c r="D26" s="104">
        <v>0</v>
      </c>
      <c r="E26" s="104">
        <v>0</v>
      </c>
      <c r="F26" s="67">
        <f t="shared" si="3"/>
        <v>0</v>
      </c>
      <c r="G26" s="104">
        <v>0</v>
      </c>
      <c r="H26" s="104">
        <v>0</v>
      </c>
      <c r="I26" s="67">
        <f t="shared" si="4"/>
        <v>0</v>
      </c>
      <c r="J26" s="104">
        <v>0</v>
      </c>
      <c r="K26" s="104">
        <v>0</v>
      </c>
      <c r="L26" s="67">
        <f t="shared" si="5"/>
        <v>8.86</v>
      </c>
      <c r="M26" s="104">
        <v>8.86</v>
      </c>
      <c r="N26" s="104">
        <f t="shared" si="13"/>
        <v>0</v>
      </c>
      <c r="O26" s="67">
        <f t="shared" si="6"/>
        <v>0</v>
      </c>
      <c r="P26" s="104"/>
      <c r="Q26" s="104"/>
      <c r="R26" s="67">
        <f t="shared" si="7"/>
        <v>0</v>
      </c>
      <c r="S26" s="104"/>
      <c r="T26" s="104"/>
      <c r="U26" s="67">
        <f t="shared" si="8"/>
        <v>36.18</v>
      </c>
      <c r="V26" s="104">
        <f>38.35-2.17</f>
        <v>36.18</v>
      </c>
      <c r="W26" s="104"/>
      <c r="X26" s="67">
        <f t="shared" si="9"/>
        <v>36.18</v>
      </c>
      <c r="Y26" s="104">
        <f>V26</f>
        <v>36.18</v>
      </c>
      <c r="Z26" s="104"/>
      <c r="AA26" s="100"/>
      <c r="AB26" s="42"/>
    </row>
    <row r="27" spans="1:225" s="13" customFormat="1" ht="60" customHeight="1" x14ac:dyDescent="0.2">
      <c r="A27" s="102" t="s">
        <v>88</v>
      </c>
      <c r="B27" s="103" t="s">
        <v>77</v>
      </c>
      <c r="C27" s="67">
        <f t="shared" si="2"/>
        <v>0</v>
      </c>
      <c r="D27" s="104">
        <v>0</v>
      </c>
      <c r="E27" s="104">
        <v>0</v>
      </c>
      <c r="F27" s="67">
        <f t="shared" si="3"/>
        <v>0</v>
      </c>
      <c r="G27" s="104">
        <v>0</v>
      </c>
      <c r="H27" s="104">
        <v>0</v>
      </c>
      <c r="I27" s="67">
        <f t="shared" si="4"/>
        <v>0</v>
      </c>
      <c r="J27" s="104">
        <v>0</v>
      </c>
      <c r="K27" s="104">
        <v>0</v>
      </c>
      <c r="L27" s="67">
        <f t="shared" si="5"/>
        <v>248.91900000000001</v>
      </c>
      <c r="M27" s="104">
        <v>248.91900000000001</v>
      </c>
      <c r="N27" s="104">
        <f t="shared" si="13"/>
        <v>0</v>
      </c>
      <c r="O27" s="67">
        <f t="shared" si="6"/>
        <v>0</v>
      </c>
      <c r="P27" s="104"/>
      <c r="Q27" s="104"/>
      <c r="R27" s="67">
        <f t="shared" si="7"/>
        <v>0</v>
      </c>
      <c r="S27" s="104"/>
      <c r="T27" s="104"/>
      <c r="U27" s="67">
        <f t="shared" si="8"/>
        <v>0</v>
      </c>
      <c r="V27" s="104"/>
      <c r="W27" s="104"/>
      <c r="X27" s="67">
        <f t="shared" si="9"/>
        <v>0</v>
      </c>
      <c r="Y27" s="104"/>
      <c r="Z27" s="104"/>
      <c r="AA27" s="100"/>
      <c r="AB27" s="42"/>
    </row>
    <row r="28" spans="1:225" s="10" customFormat="1" ht="20.25" x14ac:dyDescent="0.2">
      <c r="A28" s="100">
        <v>4</v>
      </c>
      <c r="B28" s="105" t="s">
        <v>7</v>
      </c>
      <c r="C28" s="92">
        <f t="shared" si="2"/>
        <v>0</v>
      </c>
      <c r="D28" s="106">
        <v>0</v>
      </c>
      <c r="E28" s="106">
        <v>0</v>
      </c>
      <c r="F28" s="92">
        <f t="shared" si="3"/>
        <v>0</v>
      </c>
      <c r="G28" s="106">
        <v>0</v>
      </c>
      <c r="H28" s="106">
        <v>0</v>
      </c>
      <c r="I28" s="92">
        <f t="shared" si="4"/>
        <v>0</v>
      </c>
      <c r="J28" s="106">
        <v>0</v>
      </c>
      <c r="K28" s="106">
        <v>0</v>
      </c>
      <c r="L28" s="92">
        <f t="shared" si="5"/>
        <v>0</v>
      </c>
      <c r="M28" s="92">
        <v>0</v>
      </c>
      <c r="N28" s="92">
        <v>0</v>
      </c>
      <c r="O28" s="92">
        <f t="shared" si="6"/>
        <v>0</v>
      </c>
      <c r="P28" s="106">
        <v>0</v>
      </c>
      <c r="Q28" s="106">
        <v>0</v>
      </c>
      <c r="R28" s="92">
        <f t="shared" si="7"/>
        <v>0</v>
      </c>
      <c r="S28" s="106">
        <v>0</v>
      </c>
      <c r="T28" s="106">
        <v>0</v>
      </c>
      <c r="U28" s="92">
        <f t="shared" si="8"/>
        <v>0</v>
      </c>
      <c r="V28" s="106">
        <v>0</v>
      </c>
      <c r="W28" s="106">
        <v>0</v>
      </c>
      <c r="X28" s="92">
        <f t="shared" si="9"/>
        <v>0</v>
      </c>
      <c r="Y28" s="92">
        <v>0</v>
      </c>
      <c r="Z28" s="92">
        <v>0</v>
      </c>
      <c r="AA28" s="93"/>
      <c r="AB28" s="94"/>
    </row>
    <row r="29" spans="1:225" s="10" customFormat="1" ht="20.25" x14ac:dyDescent="0.2">
      <c r="A29" s="100">
        <v>5</v>
      </c>
      <c r="B29" s="105" t="s">
        <v>8</v>
      </c>
      <c r="C29" s="92">
        <f t="shared" si="2"/>
        <v>0</v>
      </c>
      <c r="D29" s="106">
        <v>0</v>
      </c>
      <c r="E29" s="106">
        <v>0</v>
      </c>
      <c r="F29" s="92">
        <f t="shared" si="3"/>
        <v>0</v>
      </c>
      <c r="G29" s="106">
        <v>0</v>
      </c>
      <c r="H29" s="106">
        <v>0</v>
      </c>
      <c r="I29" s="92">
        <f t="shared" si="4"/>
        <v>0</v>
      </c>
      <c r="J29" s="106">
        <v>0</v>
      </c>
      <c r="K29" s="106">
        <v>0</v>
      </c>
      <c r="L29" s="92">
        <f t="shared" si="5"/>
        <v>0</v>
      </c>
      <c r="M29" s="92">
        <v>0</v>
      </c>
      <c r="N29" s="92">
        <v>0</v>
      </c>
      <c r="O29" s="92">
        <f t="shared" si="6"/>
        <v>0</v>
      </c>
      <c r="P29" s="106">
        <v>0</v>
      </c>
      <c r="Q29" s="106">
        <v>0</v>
      </c>
      <c r="R29" s="92">
        <f t="shared" si="7"/>
        <v>0</v>
      </c>
      <c r="S29" s="106">
        <v>0</v>
      </c>
      <c r="T29" s="106">
        <v>0</v>
      </c>
      <c r="U29" s="92">
        <f t="shared" si="8"/>
        <v>0</v>
      </c>
      <c r="V29" s="106">
        <v>0</v>
      </c>
      <c r="W29" s="106">
        <v>0</v>
      </c>
      <c r="X29" s="92">
        <f t="shared" si="9"/>
        <v>0</v>
      </c>
      <c r="Y29" s="92">
        <v>0</v>
      </c>
      <c r="Z29" s="92">
        <v>0</v>
      </c>
      <c r="AA29" s="93"/>
      <c r="AB29" s="94"/>
    </row>
    <row r="30" spans="1:225" s="17" customFormat="1" ht="20.25" x14ac:dyDescent="0.2">
      <c r="A30" s="68">
        <v>6</v>
      </c>
      <c r="B30" s="107" t="s">
        <v>9</v>
      </c>
      <c r="C30" s="108">
        <f t="shared" ref="C30:X30" si="14">SUM(C31:C36)</f>
        <v>25.995999999999999</v>
      </c>
      <c r="D30" s="108">
        <f t="shared" si="14"/>
        <v>25.995999999999999</v>
      </c>
      <c r="E30" s="108">
        <f t="shared" si="14"/>
        <v>0</v>
      </c>
      <c r="F30" s="108">
        <f t="shared" si="14"/>
        <v>309.45083</v>
      </c>
      <c r="G30" s="108">
        <f t="shared" si="14"/>
        <v>25.995999999999999</v>
      </c>
      <c r="H30" s="108">
        <f t="shared" si="14"/>
        <v>283.45483000000002</v>
      </c>
      <c r="I30" s="108">
        <f t="shared" si="14"/>
        <v>1772.1638</v>
      </c>
      <c r="J30" s="108">
        <f t="shared" si="14"/>
        <v>25.995999999999999</v>
      </c>
      <c r="K30" s="108">
        <f t="shared" si="14"/>
        <v>1746.1678000000002</v>
      </c>
      <c r="L30" s="108">
        <f t="shared" si="14"/>
        <v>1772.1638</v>
      </c>
      <c r="M30" s="108">
        <f t="shared" si="14"/>
        <v>25.995999999999999</v>
      </c>
      <c r="N30" s="108">
        <f t="shared" si="14"/>
        <v>1746.1678000000002</v>
      </c>
      <c r="O30" s="108">
        <f t="shared" si="14"/>
        <v>96.2</v>
      </c>
      <c r="P30" s="108">
        <f t="shared" si="14"/>
        <v>0</v>
      </c>
      <c r="Q30" s="108">
        <f t="shared" si="14"/>
        <v>96.2</v>
      </c>
      <c r="R30" s="108">
        <f t="shared" si="14"/>
        <v>96.2</v>
      </c>
      <c r="S30" s="108">
        <f t="shared" si="14"/>
        <v>0</v>
      </c>
      <c r="T30" s="108">
        <f t="shared" si="14"/>
        <v>96.2</v>
      </c>
      <c r="U30" s="108">
        <f t="shared" si="14"/>
        <v>158.17000000000002</v>
      </c>
      <c r="V30" s="108">
        <f t="shared" si="14"/>
        <v>61.97</v>
      </c>
      <c r="W30" s="108">
        <f t="shared" si="14"/>
        <v>96.2</v>
      </c>
      <c r="X30" s="108">
        <f t="shared" si="14"/>
        <v>4176.9679999999998</v>
      </c>
      <c r="Y30" s="108">
        <f>SUM(Y31:Y36)</f>
        <v>61.97</v>
      </c>
      <c r="Z30" s="108">
        <f>SUM(Z31:Z36)</f>
        <v>4114.9979999999996</v>
      </c>
      <c r="AA30" s="93">
        <f t="shared" ref="AA30" si="15">X30/L30</f>
        <v>2.3569875425736604</v>
      </c>
      <c r="AB30" s="94">
        <f>X30-L30</f>
        <v>2404.8041999999996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</row>
    <row r="31" spans="1:225" s="17" customFormat="1" ht="40.5" x14ac:dyDescent="0.2">
      <c r="A31" s="102" t="s">
        <v>29</v>
      </c>
      <c r="B31" s="103" t="s">
        <v>52</v>
      </c>
      <c r="C31" s="67">
        <f>D31+E31</f>
        <v>0</v>
      </c>
      <c r="D31" s="104">
        <v>0</v>
      </c>
      <c r="E31" s="104">
        <v>0</v>
      </c>
      <c r="F31" s="67">
        <f>G31+H31</f>
        <v>283.45483000000002</v>
      </c>
      <c r="G31" s="104">
        <v>0</v>
      </c>
      <c r="H31" s="104">
        <v>283.45483000000002</v>
      </c>
      <c r="I31" s="67">
        <f>J31+K31</f>
        <v>283.45483000000002</v>
      </c>
      <c r="J31" s="104">
        <v>0</v>
      </c>
      <c r="K31" s="104">
        <f>H31</f>
        <v>283.45483000000002</v>
      </c>
      <c r="L31" s="67">
        <f>M31+N31</f>
        <v>283.45483000000002</v>
      </c>
      <c r="M31" s="104">
        <v>0</v>
      </c>
      <c r="N31" s="104">
        <f>K31</f>
        <v>283.45483000000002</v>
      </c>
      <c r="O31" s="67">
        <f>P31+Q31</f>
        <v>0</v>
      </c>
      <c r="P31" s="104"/>
      <c r="Q31" s="104"/>
      <c r="R31" s="67">
        <f>S31+T31</f>
        <v>0</v>
      </c>
      <c r="S31" s="104"/>
      <c r="T31" s="104"/>
      <c r="U31" s="67">
        <f>V31+W31</f>
        <v>0</v>
      </c>
      <c r="V31" s="104"/>
      <c r="W31" s="104"/>
      <c r="X31" s="67">
        <f>Y31+Z31</f>
        <v>0</v>
      </c>
      <c r="Y31" s="104"/>
      <c r="Z31" s="104"/>
      <c r="AA31" s="100"/>
      <c r="AB31" s="42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</row>
    <row r="32" spans="1:225" s="17" customFormat="1" ht="60.75" x14ac:dyDescent="0.2">
      <c r="A32" s="102" t="s">
        <v>30</v>
      </c>
      <c r="B32" s="103" t="s">
        <v>53</v>
      </c>
      <c r="C32" s="67">
        <f t="shared" ref="C32:C37" si="16">D32+E32</f>
        <v>0</v>
      </c>
      <c r="D32" s="104">
        <v>0</v>
      </c>
      <c r="E32" s="104">
        <v>0</v>
      </c>
      <c r="F32" s="67">
        <f t="shared" ref="F32:F37" si="17">G32+H32</f>
        <v>0</v>
      </c>
      <c r="G32" s="104">
        <v>0</v>
      </c>
      <c r="H32" s="104">
        <f>0+E32</f>
        <v>0</v>
      </c>
      <c r="I32" s="67">
        <f t="shared" ref="I32:I37" si="18">J32+K32</f>
        <v>1462.71297</v>
      </c>
      <c r="J32" s="104">
        <v>0</v>
      </c>
      <c r="K32" s="104">
        <v>1462.71297</v>
      </c>
      <c r="L32" s="67">
        <f t="shared" ref="L32:L36" si="19">M32+N32</f>
        <v>1462.71297</v>
      </c>
      <c r="M32" s="104">
        <v>0</v>
      </c>
      <c r="N32" s="104">
        <f>K32</f>
        <v>1462.71297</v>
      </c>
      <c r="O32" s="67">
        <f t="shared" ref="O32:O37" si="20">P32+Q32</f>
        <v>0</v>
      </c>
      <c r="P32" s="104"/>
      <c r="Q32" s="104"/>
      <c r="R32" s="67">
        <f t="shared" ref="R32:R37" si="21">S32+T32</f>
        <v>0</v>
      </c>
      <c r="S32" s="104"/>
      <c r="T32" s="104"/>
      <c r="U32" s="67">
        <f t="shared" ref="U32:U37" si="22">V32+W32</f>
        <v>61.97</v>
      </c>
      <c r="V32" s="104">
        <f>57.35+4.62</f>
        <v>61.97</v>
      </c>
      <c r="W32" s="104"/>
      <c r="X32" s="67">
        <f t="shared" ref="X32:X35" si="23">Y32+Z32</f>
        <v>61.97</v>
      </c>
      <c r="Y32" s="104">
        <f>V32</f>
        <v>61.97</v>
      </c>
      <c r="Z32" s="104"/>
      <c r="AA32" s="100"/>
      <c r="AB32" s="42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</row>
    <row r="33" spans="1:225" s="17" customFormat="1" ht="40.5" x14ac:dyDescent="0.2">
      <c r="A33" s="102" t="s">
        <v>68</v>
      </c>
      <c r="B33" s="103" t="s">
        <v>67</v>
      </c>
      <c r="C33" s="67">
        <f t="shared" si="16"/>
        <v>9.7989999999999995</v>
      </c>
      <c r="D33" s="104">
        <v>9.7989999999999995</v>
      </c>
      <c r="E33" s="104">
        <v>0</v>
      </c>
      <c r="F33" s="67">
        <f t="shared" si="17"/>
        <v>9.7989999999999995</v>
      </c>
      <c r="G33" s="104">
        <f>D33</f>
        <v>9.7989999999999995</v>
      </c>
      <c r="H33" s="104">
        <f t="shared" ref="H33:H34" si="24">0+E33</f>
        <v>0</v>
      </c>
      <c r="I33" s="67">
        <f t="shared" si="18"/>
        <v>9.7989999999999995</v>
      </c>
      <c r="J33" s="104">
        <f>G33</f>
        <v>9.7989999999999995</v>
      </c>
      <c r="K33" s="104">
        <v>0</v>
      </c>
      <c r="L33" s="67">
        <f t="shared" si="19"/>
        <v>9.7989999999999995</v>
      </c>
      <c r="M33" s="104">
        <f>J33</f>
        <v>9.7989999999999995</v>
      </c>
      <c r="N33" s="104">
        <v>0</v>
      </c>
      <c r="O33" s="67">
        <f t="shared" si="20"/>
        <v>96.2</v>
      </c>
      <c r="P33" s="104"/>
      <c r="Q33" s="104">
        <v>96.2</v>
      </c>
      <c r="R33" s="67">
        <f t="shared" si="21"/>
        <v>96.2</v>
      </c>
      <c r="S33" s="104"/>
      <c r="T33" s="104">
        <f>Q33</f>
        <v>96.2</v>
      </c>
      <c r="U33" s="67">
        <f t="shared" si="22"/>
        <v>96.2</v>
      </c>
      <c r="V33" s="104"/>
      <c r="W33" s="104">
        <f>T33</f>
        <v>96.2</v>
      </c>
      <c r="X33" s="67">
        <f t="shared" si="23"/>
        <v>96.2</v>
      </c>
      <c r="Y33" s="104"/>
      <c r="Z33" s="104">
        <f>W33</f>
        <v>96.2</v>
      </c>
      <c r="AA33" s="100"/>
      <c r="AB33" s="42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</row>
    <row r="34" spans="1:225" s="17" customFormat="1" ht="60.75" x14ac:dyDescent="0.2">
      <c r="A34" s="102" t="s">
        <v>89</v>
      </c>
      <c r="B34" s="103" t="s">
        <v>70</v>
      </c>
      <c r="C34" s="67">
        <f t="shared" si="16"/>
        <v>16.196999999999999</v>
      </c>
      <c r="D34" s="104">
        <v>16.196999999999999</v>
      </c>
      <c r="E34" s="104">
        <v>0</v>
      </c>
      <c r="F34" s="67">
        <f t="shared" si="17"/>
        <v>16.196999999999999</v>
      </c>
      <c r="G34" s="104">
        <f>D34</f>
        <v>16.196999999999999</v>
      </c>
      <c r="H34" s="104">
        <f t="shared" si="24"/>
        <v>0</v>
      </c>
      <c r="I34" s="67">
        <f t="shared" si="18"/>
        <v>16.196999999999999</v>
      </c>
      <c r="J34" s="104">
        <f>G34</f>
        <v>16.196999999999999</v>
      </c>
      <c r="K34" s="104">
        <v>0</v>
      </c>
      <c r="L34" s="67">
        <f t="shared" si="19"/>
        <v>16.196999999999999</v>
      </c>
      <c r="M34" s="104">
        <f>J34</f>
        <v>16.196999999999999</v>
      </c>
      <c r="N34" s="104">
        <v>0</v>
      </c>
      <c r="O34" s="67">
        <f t="shared" si="20"/>
        <v>0</v>
      </c>
      <c r="P34" s="104"/>
      <c r="Q34" s="104"/>
      <c r="R34" s="67">
        <f t="shared" si="21"/>
        <v>0</v>
      </c>
      <c r="S34" s="104"/>
      <c r="T34" s="104"/>
      <c r="U34" s="67">
        <f t="shared" si="22"/>
        <v>0</v>
      </c>
      <c r="V34" s="104"/>
      <c r="W34" s="104"/>
      <c r="X34" s="67">
        <f t="shared" si="23"/>
        <v>0</v>
      </c>
      <c r="Y34" s="104"/>
      <c r="Z34" s="104"/>
      <c r="AA34" s="100"/>
      <c r="AB34" s="42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</row>
    <row r="35" spans="1:225" s="17" customFormat="1" ht="20.25" x14ac:dyDescent="0.2">
      <c r="A35" s="102" t="s">
        <v>97</v>
      </c>
      <c r="B35" s="103" t="s">
        <v>100</v>
      </c>
      <c r="C35" s="67">
        <f t="shared" si="16"/>
        <v>0</v>
      </c>
      <c r="D35" s="104">
        <v>0</v>
      </c>
      <c r="E35" s="104">
        <v>0</v>
      </c>
      <c r="F35" s="67">
        <f t="shared" si="17"/>
        <v>0</v>
      </c>
      <c r="G35" s="104">
        <v>0</v>
      </c>
      <c r="H35" s="104">
        <v>0</v>
      </c>
      <c r="I35" s="67">
        <f t="shared" si="18"/>
        <v>0</v>
      </c>
      <c r="J35" s="104">
        <v>0</v>
      </c>
      <c r="K35" s="104">
        <v>0</v>
      </c>
      <c r="L35" s="67">
        <f t="shared" si="19"/>
        <v>0</v>
      </c>
      <c r="M35" s="104">
        <v>0</v>
      </c>
      <c r="N35" s="104">
        <v>0</v>
      </c>
      <c r="O35" s="67">
        <f t="shared" si="20"/>
        <v>0</v>
      </c>
      <c r="P35" s="104"/>
      <c r="Q35" s="104"/>
      <c r="R35" s="67">
        <f t="shared" si="21"/>
        <v>0</v>
      </c>
      <c r="S35" s="104"/>
      <c r="T35" s="104"/>
      <c r="U35" s="67">
        <f t="shared" si="22"/>
        <v>0</v>
      </c>
      <c r="V35" s="104"/>
      <c r="W35" s="104"/>
      <c r="X35" s="67">
        <f t="shared" si="23"/>
        <v>3563.5410000000002</v>
      </c>
      <c r="Y35" s="104"/>
      <c r="Z35" s="104">
        <v>3563.5410000000002</v>
      </c>
      <c r="AA35" s="100"/>
      <c r="AB35" s="42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</row>
    <row r="36" spans="1:225" s="17" customFormat="1" ht="60.75" x14ac:dyDescent="0.2">
      <c r="A36" s="102" t="s">
        <v>99</v>
      </c>
      <c r="B36" s="103" t="s">
        <v>98</v>
      </c>
      <c r="C36" s="67">
        <f t="shared" si="16"/>
        <v>0</v>
      </c>
      <c r="D36" s="104">
        <v>0</v>
      </c>
      <c r="E36" s="104">
        <v>0</v>
      </c>
      <c r="F36" s="67">
        <f t="shared" si="17"/>
        <v>0</v>
      </c>
      <c r="G36" s="104">
        <v>0</v>
      </c>
      <c r="H36" s="104">
        <v>0</v>
      </c>
      <c r="I36" s="67">
        <f t="shared" si="18"/>
        <v>0</v>
      </c>
      <c r="J36" s="104">
        <v>0</v>
      </c>
      <c r="K36" s="104">
        <v>0</v>
      </c>
      <c r="L36" s="67">
        <f t="shared" si="19"/>
        <v>0</v>
      </c>
      <c r="M36" s="104">
        <v>0</v>
      </c>
      <c r="N36" s="104">
        <v>0</v>
      </c>
      <c r="O36" s="67">
        <f t="shared" si="20"/>
        <v>0</v>
      </c>
      <c r="P36" s="104"/>
      <c r="Q36" s="104"/>
      <c r="R36" s="67">
        <f t="shared" si="21"/>
        <v>0</v>
      </c>
      <c r="S36" s="104"/>
      <c r="T36" s="104"/>
      <c r="U36" s="67">
        <f t="shared" si="22"/>
        <v>0</v>
      </c>
      <c r="V36" s="104"/>
      <c r="W36" s="104"/>
      <c r="X36" s="67">
        <f>Y36+Z36</f>
        <v>455.25700000000001</v>
      </c>
      <c r="Y36" s="104"/>
      <c r="Z36" s="104">
        <v>455.25700000000001</v>
      </c>
      <c r="AA36" s="100"/>
      <c r="AB36" s="42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</row>
    <row r="37" spans="1:225" s="17" customFormat="1" ht="20.25" x14ac:dyDescent="0.2">
      <c r="A37" s="100">
        <v>7</v>
      </c>
      <c r="B37" s="109" t="s">
        <v>10</v>
      </c>
      <c r="C37" s="92">
        <f t="shared" si="16"/>
        <v>0</v>
      </c>
      <c r="D37" s="106">
        <v>0</v>
      </c>
      <c r="E37" s="106">
        <v>0</v>
      </c>
      <c r="F37" s="92">
        <f t="shared" si="17"/>
        <v>0</v>
      </c>
      <c r="G37" s="106">
        <v>0</v>
      </c>
      <c r="H37" s="106">
        <v>0</v>
      </c>
      <c r="I37" s="92">
        <f t="shared" si="18"/>
        <v>0</v>
      </c>
      <c r="J37" s="106">
        <v>0</v>
      </c>
      <c r="K37" s="106">
        <v>0</v>
      </c>
      <c r="L37" s="92">
        <v>0</v>
      </c>
      <c r="M37" s="106">
        <v>0</v>
      </c>
      <c r="N37" s="106">
        <v>0</v>
      </c>
      <c r="O37" s="92">
        <f t="shared" si="20"/>
        <v>0</v>
      </c>
      <c r="P37" s="106">
        <v>0</v>
      </c>
      <c r="Q37" s="106">
        <v>0</v>
      </c>
      <c r="R37" s="92">
        <f t="shared" si="21"/>
        <v>0</v>
      </c>
      <c r="S37" s="106">
        <v>0</v>
      </c>
      <c r="T37" s="106">
        <v>0</v>
      </c>
      <c r="U37" s="92">
        <f t="shared" si="22"/>
        <v>0</v>
      </c>
      <c r="V37" s="106">
        <v>0</v>
      </c>
      <c r="W37" s="106">
        <v>0</v>
      </c>
      <c r="X37" s="92">
        <v>0</v>
      </c>
      <c r="Y37" s="106">
        <v>0</v>
      </c>
      <c r="Z37" s="106">
        <v>0</v>
      </c>
      <c r="AA37" s="100"/>
      <c r="AB37" s="100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</row>
    <row r="38" spans="1:225" s="23" customFormat="1" ht="20.25" x14ac:dyDescent="0.25">
      <c r="A38" s="68">
        <v>8</v>
      </c>
      <c r="B38" s="107" t="s">
        <v>13</v>
      </c>
      <c r="C38" s="108">
        <f>SUM(C39:C49)</f>
        <v>0</v>
      </c>
      <c r="D38" s="108">
        <f t="shared" ref="D38:Y38" si="25">SUM(D39:D49)</f>
        <v>0</v>
      </c>
      <c r="E38" s="108">
        <f t="shared" si="25"/>
        <v>0</v>
      </c>
      <c r="F38" s="108">
        <f t="shared" si="25"/>
        <v>0</v>
      </c>
      <c r="G38" s="108">
        <f t="shared" si="25"/>
        <v>0</v>
      </c>
      <c r="H38" s="108">
        <f t="shared" si="25"/>
        <v>0</v>
      </c>
      <c r="I38" s="108">
        <f t="shared" si="25"/>
        <v>1154.2541100000001</v>
      </c>
      <c r="J38" s="108">
        <f t="shared" si="25"/>
        <v>0</v>
      </c>
      <c r="K38" s="108">
        <f t="shared" si="25"/>
        <v>1154.2541100000001</v>
      </c>
      <c r="L38" s="108">
        <f t="shared" si="25"/>
        <v>3517.9874299999997</v>
      </c>
      <c r="M38" s="108">
        <f t="shared" si="25"/>
        <v>0</v>
      </c>
      <c r="N38" s="108">
        <f t="shared" si="25"/>
        <v>3517.9874299999997</v>
      </c>
      <c r="O38" s="108">
        <f t="shared" si="25"/>
        <v>330.07</v>
      </c>
      <c r="P38" s="108">
        <f t="shared" si="25"/>
        <v>0</v>
      </c>
      <c r="Q38" s="108">
        <f t="shared" si="25"/>
        <v>330.07</v>
      </c>
      <c r="R38" s="108">
        <f t="shared" si="25"/>
        <v>330.07</v>
      </c>
      <c r="S38" s="108">
        <f t="shared" si="25"/>
        <v>0</v>
      </c>
      <c r="T38" s="108">
        <f t="shared" si="25"/>
        <v>330.07</v>
      </c>
      <c r="U38" s="108">
        <f t="shared" si="25"/>
        <v>444.94</v>
      </c>
      <c r="V38" s="108">
        <f t="shared" si="25"/>
        <v>6.87</v>
      </c>
      <c r="W38" s="108">
        <f t="shared" si="25"/>
        <v>438.07</v>
      </c>
      <c r="X38" s="108">
        <f t="shared" si="25"/>
        <v>3178.72046</v>
      </c>
      <c r="Y38" s="108">
        <f t="shared" si="25"/>
        <v>16.190000000000001</v>
      </c>
      <c r="Z38" s="108">
        <f>SUM(Z39:Z49)</f>
        <v>3162.5304599999999</v>
      </c>
      <c r="AA38" s="93">
        <f t="shared" ref="AA38" si="26">X38/L38</f>
        <v>0.90356219948176453</v>
      </c>
      <c r="AB38" s="94">
        <f>X38-L38</f>
        <v>-339.26696999999967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GW38" s="24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</row>
    <row r="39" spans="1:225" s="8" customFormat="1" ht="40.5" x14ac:dyDescent="0.3">
      <c r="A39" s="102" t="s">
        <v>34</v>
      </c>
      <c r="B39" s="110" t="s">
        <v>54</v>
      </c>
      <c r="C39" s="67">
        <f>D39+E39</f>
        <v>0</v>
      </c>
      <c r="D39" s="104">
        <v>0</v>
      </c>
      <c r="E39" s="104">
        <v>0</v>
      </c>
      <c r="F39" s="67">
        <f>G39+H39</f>
        <v>0</v>
      </c>
      <c r="G39" s="104">
        <v>0</v>
      </c>
      <c r="H39" s="104">
        <f>0+E39</f>
        <v>0</v>
      </c>
      <c r="I39" s="67">
        <f>J39+K39</f>
        <v>0</v>
      </c>
      <c r="J39" s="104">
        <v>0</v>
      </c>
      <c r="K39" s="104">
        <v>0</v>
      </c>
      <c r="L39" s="67">
        <f>M39+N39</f>
        <v>357.32188000000002</v>
      </c>
      <c r="M39" s="104">
        <v>0</v>
      </c>
      <c r="N39" s="104">
        <v>357.32188000000002</v>
      </c>
      <c r="O39" s="67">
        <f>P39+Q39</f>
        <v>0</v>
      </c>
      <c r="P39" s="104"/>
      <c r="Q39" s="104"/>
      <c r="R39" s="67">
        <f>S39+T39</f>
        <v>0</v>
      </c>
      <c r="S39" s="104"/>
      <c r="T39" s="104"/>
      <c r="U39" s="67">
        <f>V39+W39</f>
        <v>4.7</v>
      </c>
      <c r="V39" s="104">
        <v>4.7</v>
      </c>
      <c r="W39" s="104"/>
      <c r="X39" s="67">
        <f>Y39+Z39</f>
        <v>4.7</v>
      </c>
      <c r="Y39" s="104">
        <f>V39</f>
        <v>4.7</v>
      </c>
      <c r="Z39" s="104"/>
      <c r="AA39" s="111"/>
      <c r="AB39" s="112"/>
    </row>
    <row r="40" spans="1:225" s="8" customFormat="1" ht="40.5" x14ac:dyDescent="0.3">
      <c r="A40" s="102" t="s">
        <v>35</v>
      </c>
      <c r="B40" s="110" t="s">
        <v>55</v>
      </c>
      <c r="C40" s="67">
        <f t="shared" ref="C40:C49" si="27">D40+E40</f>
        <v>0</v>
      </c>
      <c r="D40" s="104">
        <v>0</v>
      </c>
      <c r="E40" s="104">
        <v>0</v>
      </c>
      <c r="F40" s="67">
        <f t="shared" ref="F40:F49" si="28">G40+H40</f>
        <v>0</v>
      </c>
      <c r="G40" s="104">
        <v>0</v>
      </c>
      <c r="H40" s="104">
        <f t="shared" ref="H40:H48" si="29">0+E40</f>
        <v>0</v>
      </c>
      <c r="I40" s="67">
        <f t="shared" ref="I40:I49" si="30">J40+K40</f>
        <v>0</v>
      </c>
      <c r="J40" s="104">
        <v>0</v>
      </c>
      <c r="K40" s="113">
        <v>0</v>
      </c>
      <c r="L40" s="67">
        <f>M40+N40</f>
        <v>143.37626</v>
      </c>
      <c r="M40" s="104">
        <v>0</v>
      </c>
      <c r="N40" s="104">
        <v>143.37626</v>
      </c>
      <c r="O40" s="67">
        <f t="shared" ref="O40:O49" si="31">P40+Q40</f>
        <v>0</v>
      </c>
      <c r="P40" s="104"/>
      <c r="Q40" s="104"/>
      <c r="R40" s="67">
        <f t="shared" ref="R40:R49" si="32">S40+T40</f>
        <v>0</v>
      </c>
      <c r="S40" s="104"/>
      <c r="T40" s="104"/>
      <c r="U40" s="67">
        <f t="shared" ref="U40:U49" si="33">V40+W40</f>
        <v>0</v>
      </c>
      <c r="V40" s="104"/>
      <c r="W40" s="113"/>
      <c r="X40" s="67">
        <f>Y40+Z40</f>
        <v>0</v>
      </c>
      <c r="Y40" s="104"/>
      <c r="Z40" s="104"/>
      <c r="AA40" s="111"/>
      <c r="AB40" s="112"/>
    </row>
    <row r="41" spans="1:225" s="8" customFormat="1" ht="81" x14ac:dyDescent="0.3">
      <c r="A41" s="102" t="s">
        <v>36</v>
      </c>
      <c r="B41" s="110" t="s">
        <v>96</v>
      </c>
      <c r="C41" s="67">
        <f t="shared" si="27"/>
        <v>0</v>
      </c>
      <c r="D41" s="104">
        <v>0</v>
      </c>
      <c r="E41" s="104">
        <v>0</v>
      </c>
      <c r="F41" s="67">
        <f t="shared" si="28"/>
        <v>0</v>
      </c>
      <c r="G41" s="104">
        <v>0</v>
      </c>
      <c r="H41" s="104">
        <f t="shared" si="29"/>
        <v>0</v>
      </c>
      <c r="I41" s="67">
        <f t="shared" si="30"/>
        <v>0</v>
      </c>
      <c r="J41" s="104">
        <v>0</v>
      </c>
      <c r="K41" s="113">
        <v>0</v>
      </c>
      <c r="L41" s="67">
        <f>M41+N41</f>
        <v>476.42930999999999</v>
      </c>
      <c r="M41" s="113">
        <v>0</v>
      </c>
      <c r="N41" s="113">
        <v>476.42930999999999</v>
      </c>
      <c r="O41" s="67">
        <f t="shared" si="31"/>
        <v>0</v>
      </c>
      <c r="P41" s="104"/>
      <c r="Q41" s="104"/>
      <c r="R41" s="67">
        <f t="shared" si="32"/>
        <v>0</v>
      </c>
      <c r="S41" s="104"/>
      <c r="T41" s="104"/>
      <c r="U41" s="67">
        <f t="shared" si="33"/>
        <v>0</v>
      </c>
      <c r="V41" s="104"/>
      <c r="W41" s="113"/>
      <c r="X41" s="67">
        <f>Y41+Z41</f>
        <v>775.428</v>
      </c>
      <c r="Y41" s="113"/>
      <c r="Z41" s="113">
        <v>775.428</v>
      </c>
      <c r="AA41" s="111"/>
      <c r="AB41" s="112"/>
    </row>
    <row r="42" spans="1:225" s="8" customFormat="1" ht="60.75" x14ac:dyDescent="0.3">
      <c r="A42" s="102" t="s">
        <v>37</v>
      </c>
      <c r="B42" s="110" t="s">
        <v>57</v>
      </c>
      <c r="C42" s="67">
        <f t="shared" si="27"/>
        <v>0</v>
      </c>
      <c r="D42" s="104">
        <v>0</v>
      </c>
      <c r="E42" s="104">
        <v>0</v>
      </c>
      <c r="F42" s="67">
        <f t="shared" si="28"/>
        <v>0</v>
      </c>
      <c r="G42" s="104">
        <v>0</v>
      </c>
      <c r="H42" s="104">
        <f t="shared" si="29"/>
        <v>0</v>
      </c>
      <c r="I42" s="67">
        <f t="shared" si="30"/>
        <v>171.87166999999999</v>
      </c>
      <c r="J42" s="104">
        <v>0</v>
      </c>
      <c r="K42" s="104">
        <v>171.87166999999999</v>
      </c>
      <c r="L42" s="67">
        <f t="shared" ref="L42:L49" si="34">M42+N42</f>
        <v>171.87166999999999</v>
      </c>
      <c r="M42" s="113">
        <f t="shared" ref="M42:N45" si="35">J42</f>
        <v>0</v>
      </c>
      <c r="N42" s="113">
        <f t="shared" si="35"/>
        <v>171.87166999999999</v>
      </c>
      <c r="O42" s="67">
        <f t="shared" si="31"/>
        <v>0</v>
      </c>
      <c r="P42" s="104"/>
      <c r="Q42" s="104"/>
      <c r="R42" s="67">
        <f t="shared" si="32"/>
        <v>0</v>
      </c>
      <c r="S42" s="104"/>
      <c r="T42" s="104"/>
      <c r="U42" s="67">
        <f t="shared" si="33"/>
        <v>0</v>
      </c>
      <c r="V42" s="104"/>
      <c r="W42" s="104"/>
      <c r="X42" s="67">
        <f t="shared" ref="X42:X49" si="36">Y42+Z42</f>
        <v>0</v>
      </c>
      <c r="Y42" s="113"/>
      <c r="Z42" s="113"/>
      <c r="AA42" s="111"/>
      <c r="AB42" s="112"/>
    </row>
    <row r="43" spans="1:225" s="8" customFormat="1" ht="40.5" x14ac:dyDescent="0.3">
      <c r="A43" s="102" t="s">
        <v>38</v>
      </c>
      <c r="B43" s="110" t="s">
        <v>58</v>
      </c>
      <c r="C43" s="67">
        <f t="shared" si="27"/>
        <v>0</v>
      </c>
      <c r="D43" s="104">
        <v>0</v>
      </c>
      <c r="E43" s="104">
        <v>0</v>
      </c>
      <c r="F43" s="67">
        <f t="shared" si="28"/>
        <v>0</v>
      </c>
      <c r="G43" s="104">
        <v>0</v>
      </c>
      <c r="H43" s="104">
        <f t="shared" si="29"/>
        <v>0</v>
      </c>
      <c r="I43" s="67">
        <f t="shared" si="30"/>
        <v>133.20077000000001</v>
      </c>
      <c r="J43" s="104">
        <v>0</v>
      </c>
      <c r="K43" s="104">
        <v>133.20077000000001</v>
      </c>
      <c r="L43" s="67">
        <f t="shared" si="34"/>
        <v>133.20077000000001</v>
      </c>
      <c r="M43" s="113">
        <f t="shared" si="35"/>
        <v>0</v>
      </c>
      <c r="N43" s="113">
        <f t="shared" si="35"/>
        <v>133.20077000000001</v>
      </c>
      <c r="O43" s="67">
        <f t="shared" si="31"/>
        <v>0</v>
      </c>
      <c r="P43" s="104"/>
      <c r="Q43" s="104"/>
      <c r="R43" s="67">
        <f t="shared" si="32"/>
        <v>0</v>
      </c>
      <c r="S43" s="104"/>
      <c r="T43" s="104"/>
      <c r="U43" s="67">
        <f t="shared" si="33"/>
        <v>0</v>
      </c>
      <c r="V43" s="104"/>
      <c r="W43" s="104"/>
      <c r="X43" s="67">
        <f t="shared" si="36"/>
        <v>0</v>
      </c>
      <c r="Y43" s="113"/>
      <c r="Z43" s="113"/>
      <c r="AA43" s="111"/>
      <c r="AB43" s="112"/>
    </row>
    <row r="44" spans="1:225" s="8" customFormat="1" ht="40.5" x14ac:dyDescent="0.3">
      <c r="A44" s="102" t="s">
        <v>39</v>
      </c>
      <c r="B44" s="110" t="s">
        <v>59</v>
      </c>
      <c r="C44" s="67">
        <f t="shared" si="27"/>
        <v>0</v>
      </c>
      <c r="D44" s="104">
        <v>0</v>
      </c>
      <c r="E44" s="104">
        <v>0</v>
      </c>
      <c r="F44" s="67">
        <f t="shared" si="28"/>
        <v>0</v>
      </c>
      <c r="G44" s="104">
        <v>0</v>
      </c>
      <c r="H44" s="104">
        <f t="shared" si="29"/>
        <v>0</v>
      </c>
      <c r="I44" s="67">
        <f t="shared" si="30"/>
        <v>163.87029999999999</v>
      </c>
      <c r="J44" s="104">
        <v>0</v>
      </c>
      <c r="K44" s="104">
        <v>163.87029999999999</v>
      </c>
      <c r="L44" s="67">
        <f t="shared" si="34"/>
        <v>163.87029999999999</v>
      </c>
      <c r="M44" s="113">
        <f t="shared" si="35"/>
        <v>0</v>
      </c>
      <c r="N44" s="113">
        <f t="shared" si="35"/>
        <v>163.87029999999999</v>
      </c>
      <c r="O44" s="67">
        <f t="shared" si="31"/>
        <v>0</v>
      </c>
      <c r="P44" s="104"/>
      <c r="Q44" s="104"/>
      <c r="R44" s="67">
        <f t="shared" si="32"/>
        <v>0</v>
      </c>
      <c r="S44" s="104"/>
      <c r="T44" s="104"/>
      <c r="U44" s="67">
        <f t="shared" si="33"/>
        <v>0</v>
      </c>
      <c r="V44" s="104"/>
      <c r="W44" s="104"/>
      <c r="X44" s="67">
        <f t="shared" si="36"/>
        <v>0</v>
      </c>
      <c r="Y44" s="113"/>
      <c r="Z44" s="113"/>
      <c r="AA44" s="111"/>
      <c r="AB44" s="112"/>
    </row>
    <row r="45" spans="1:225" s="8" customFormat="1" ht="60.75" x14ac:dyDescent="0.3">
      <c r="A45" s="102" t="s">
        <v>40</v>
      </c>
      <c r="B45" s="110" t="s">
        <v>60</v>
      </c>
      <c r="C45" s="67">
        <f t="shared" si="27"/>
        <v>0</v>
      </c>
      <c r="D45" s="104">
        <v>0</v>
      </c>
      <c r="E45" s="104">
        <v>0</v>
      </c>
      <c r="F45" s="67">
        <f t="shared" si="28"/>
        <v>0</v>
      </c>
      <c r="G45" s="104">
        <v>0</v>
      </c>
      <c r="H45" s="104">
        <f t="shared" si="29"/>
        <v>0</v>
      </c>
      <c r="I45" s="67">
        <f t="shared" si="30"/>
        <v>685.31137000000001</v>
      </c>
      <c r="J45" s="104">
        <v>0</v>
      </c>
      <c r="K45" s="104">
        <v>685.31137000000001</v>
      </c>
      <c r="L45" s="67">
        <f t="shared" si="34"/>
        <v>685.31137000000001</v>
      </c>
      <c r="M45" s="113">
        <f t="shared" si="35"/>
        <v>0</v>
      </c>
      <c r="N45" s="113">
        <f t="shared" si="35"/>
        <v>685.31137000000001</v>
      </c>
      <c r="O45" s="67">
        <f t="shared" si="31"/>
        <v>0</v>
      </c>
      <c r="P45" s="104"/>
      <c r="Q45" s="104"/>
      <c r="R45" s="67">
        <f t="shared" si="32"/>
        <v>0</v>
      </c>
      <c r="S45" s="104"/>
      <c r="T45" s="104"/>
      <c r="U45" s="67">
        <f t="shared" si="33"/>
        <v>0</v>
      </c>
      <c r="V45" s="104"/>
      <c r="W45" s="104"/>
      <c r="X45" s="67">
        <f t="shared" si="36"/>
        <v>0</v>
      </c>
      <c r="Y45" s="113"/>
      <c r="Z45" s="113"/>
      <c r="AA45" s="111"/>
      <c r="AB45" s="112"/>
    </row>
    <row r="46" spans="1:225" s="8" customFormat="1" ht="60.75" x14ac:dyDescent="0.3">
      <c r="A46" s="102" t="s">
        <v>41</v>
      </c>
      <c r="B46" s="110" t="s">
        <v>61</v>
      </c>
      <c r="C46" s="67">
        <f t="shared" si="27"/>
        <v>0</v>
      </c>
      <c r="D46" s="104">
        <v>0</v>
      </c>
      <c r="E46" s="104">
        <v>0</v>
      </c>
      <c r="F46" s="67">
        <f t="shared" si="28"/>
        <v>0</v>
      </c>
      <c r="G46" s="104">
        <v>0</v>
      </c>
      <c r="H46" s="104">
        <f t="shared" si="29"/>
        <v>0</v>
      </c>
      <c r="I46" s="67">
        <f t="shared" si="30"/>
        <v>0</v>
      </c>
      <c r="J46" s="104">
        <v>0</v>
      </c>
      <c r="K46" s="104">
        <v>0</v>
      </c>
      <c r="L46" s="67">
        <f t="shared" si="34"/>
        <v>941.97221000000002</v>
      </c>
      <c r="M46" s="113">
        <v>0</v>
      </c>
      <c r="N46" s="113">
        <v>941.97221000000002</v>
      </c>
      <c r="O46" s="67">
        <f t="shared" si="31"/>
        <v>330.07</v>
      </c>
      <c r="P46" s="104"/>
      <c r="Q46" s="104">
        <v>330.07</v>
      </c>
      <c r="R46" s="67">
        <f t="shared" si="32"/>
        <v>330.07</v>
      </c>
      <c r="S46" s="104"/>
      <c r="T46" s="104">
        <f>Q46</f>
        <v>330.07</v>
      </c>
      <c r="U46" s="67">
        <f t="shared" si="33"/>
        <v>438.07</v>
      </c>
      <c r="V46" s="104"/>
      <c r="W46" s="104">
        <v>438.07</v>
      </c>
      <c r="X46" s="67">
        <f t="shared" si="36"/>
        <v>438.07</v>
      </c>
      <c r="Y46" s="113"/>
      <c r="Z46" s="113">
        <f>W46</f>
        <v>438.07</v>
      </c>
      <c r="AA46" s="111"/>
      <c r="AB46" s="112"/>
    </row>
    <row r="47" spans="1:225" s="8" customFormat="1" ht="60.75" x14ac:dyDescent="0.3">
      <c r="A47" s="102" t="s">
        <v>42</v>
      </c>
      <c r="B47" s="110" t="s">
        <v>62</v>
      </c>
      <c r="C47" s="67">
        <f t="shared" si="27"/>
        <v>0</v>
      </c>
      <c r="D47" s="104">
        <v>0</v>
      </c>
      <c r="E47" s="104">
        <v>0</v>
      </c>
      <c r="F47" s="67">
        <f t="shared" si="28"/>
        <v>0</v>
      </c>
      <c r="G47" s="104">
        <v>0</v>
      </c>
      <c r="H47" s="104">
        <f t="shared" si="29"/>
        <v>0</v>
      </c>
      <c r="I47" s="67">
        <f t="shared" si="30"/>
        <v>0</v>
      </c>
      <c r="J47" s="104">
        <v>0</v>
      </c>
      <c r="K47" s="104">
        <v>0</v>
      </c>
      <c r="L47" s="67">
        <f t="shared" si="34"/>
        <v>358.93808000000001</v>
      </c>
      <c r="M47" s="113">
        <v>0</v>
      </c>
      <c r="N47" s="113">
        <v>358.93808000000001</v>
      </c>
      <c r="O47" s="67">
        <f t="shared" si="31"/>
        <v>0</v>
      </c>
      <c r="P47" s="104"/>
      <c r="Q47" s="104"/>
      <c r="R47" s="67">
        <f t="shared" si="32"/>
        <v>0</v>
      </c>
      <c r="S47" s="104"/>
      <c r="T47" s="104"/>
      <c r="U47" s="67">
        <f t="shared" si="33"/>
        <v>0</v>
      </c>
      <c r="V47" s="104"/>
      <c r="W47" s="104"/>
      <c r="X47" s="67">
        <f t="shared" si="36"/>
        <v>861.02545999999995</v>
      </c>
      <c r="Y47" s="113"/>
      <c r="Z47" s="113">
        <v>861.02545999999995</v>
      </c>
      <c r="AA47" s="111"/>
      <c r="AB47" s="112"/>
    </row>
    <row r="48" spans="1:225" s="8" customFormat="1" ht="60.75" x14ac:dyDescent="0.3">
      <c r="A48" s="102" t="s">
        <v>43</v>
      </c>
      <c r="B48" s="110" t="s">
        <v>95</v>
      </c>
      <c r="C48" s="67">
        <f t="shared" si="27"/>
        <v>0</v>
      </c>
      <c r="D48" s="104">
        <v>0</v>
      </c>
      <c r="E48" s="104">
        <v>0</v>
      </c>
      <c r="F48" s="67">
        <f t="shared" si="28"/>
        <v>0</v>
      </c>
      <c r="G48" s="104">
        <v>0</v>
      </c>
      <c r="H48" s="104">
        <f t="shared" si="29"/>
        <v>0</v>
      </c>
      <c r="I48" s="67">
        <f t="shared" si="30"/>
        <v>0</v>
      </c>
      <c r="J48" s="104">
        <v>0</v>
      </c>
      <c r="K48" s="104">
        <v>0</v>
      </c>
      <c r="L48" s="67">
        <f t="shared" si="34"/>
        <v>85.695580000000007</v>
      </c>
      <c r="M48" s="113">
        <v>0</v>
      </c>
      <c r="N48" s="113">
        <v>85.695580000000007</v>
      </c>
      <c r="O48" s="67">
        <f t="shared" si="31"/>
        <v>0</v>
      </c>
      <c r="P48" s="104"/>
      <c r="Q48" s="104"/>
      <c r="R48" s="67">
        <f t="shared" si="32"/>
        <v>0</v>
      </c>
      <c r="S48" s="104"/>
      <c r="T48" s="104"/>
      <c r="U48" s="67">
        <f t="shared" si="33"/>
        <v>0</v>
      </c>
      <c r="V48" s="104"/>
      <c r="W48" s="104"/>
      <c r="X48" s="67">
        <f t="shared" si="36"/>
        <v>1075.2570000000001</v>
      </c>
      <c r="Y48" s="113"/>
      <c r="Z48" s="113">
        <v>1075.2570000000001</v>
      </c>
      <c r="AA48" s="111"/>
      <c r="AB48" s="112"/>
    </row>
    <row r="49" spans="1:225" s="8" customFormat="1" ht="40.5" x14ac:dyDescent="0.3">
      <c r="A49" s="102" t="s">
        <v>101</v>
      </c>
      <c r="B49" s="110" t="s">
        <v>104</v>
      </c>
      <c r="C49" s="67">
        <f t="shared" si="27"/>
        <v>0</v>
      </c>
      <c r="D49" s="104">
        <v>0</v>
      </c>
      <c r="E49" s="104">
        <v>0</v>
      </c>
      <c r="F49" s="67">
        <f t="shared" si="28"/>
        <v>0</v>
      </c>
      <c r="G49" s="104">
        <v>0</v>
      </c>
      <c r="H49" s="104">
        <f t="shared" ref="H49" si="37">0+E49</f>
        <v>0</v>
      </c>
      <c r="I49" s="67">
        <f t="shared" si="30"/>
        <v>0</v>
      </c>
      <c r="J49" s="104">
        <v>0</v>
      </c>
      <c r="K49" s="104">
        <v>0</v>
      </c>
      <c r="L49" s="67">
        <f t="shared" si="34"/>
        <v>0</v>
      </c>
      <c r="M49" s="113">
        <v>0</v>
      </c>
      <c r="N49" s="113">
        <v>0</v>
      </c>
      <c r="O49" s="67">
        <f t="shared" si="31"/>
        <v>0</v>
      </c>
      <c r="P49" s="104"/>
      <c r="Q49" s="104"/>
      <c r="R49" s="67">
        <f t="shared" si="32"/>
        <v>0</v>
      </c>
      <c r="S49" s="104"/>
      <c r="T49" s="104"/>
      <c r="U49" s="67">
        <f t="shared" si="33"/>
        <v>2.17</v>
      </c>
      <c r="V49" s="104">
        <v>2.17</v>
      </c>
      <c r="W49" s="104"/>
      <c r="X49" s="67">
        <f t="shared" si="36"/>
        <v>24.240000000000002</v>
      </c>
      <c r="Y49" s="113">
        <f>V49+9.32</f>
        <v>11.49</v>
      </c>
      <c r="Z49" s="113">
        <v>12.75</v>
      </c>
      <c r="AA49" s="111"/>
      <c r="AB49" s="112"/>
    </row>
    <row r="50" spans="1:225" s="26" customFormat="1" ht="20.25" x14ac:dyDescent="0.3">
      <c r="A50" s="68"/>
      <c r="B50" s="69" t="s">
        <v>11</v>
      </c>
      <c r="C50" s="67">
        <f t="shared" ref="C50:Z50" si="38">C38+C30+C11</f>
        <v>804.00690000000009</v>
      </c>
      <c r="D50" s="67">
        <f t="shared" si="38"/>
        <v>398.05399999999997</v>
      </c>
      <c r="E50" s="67">
        <f t="shared" si="38"/>
        <v>405.9529</v>
      </c>
      <c r="F50" s="67">
        <f t="shared" si="38"/>
        <v>1874.4009299999996</v>
      </c>
      <c r="G50" s="67">
        <f t="shared" si="38"/>
        <v>895.59799999999996</v>
      </c>
      <c r="H50" s="67">
        <f t="shared" si="38"/>
        <v>978.80292999999995</v>
      </c>
      <c r="I50" s="67">
        <f t="shared" si="38"/>
        <v>6415.8950000000004</v>
      </c>
      <c r="J50" s="67">
        <f t="shared" si="38"/>
        <v>1479.5900000000001</v>
      </c>
      <c r="K50" s="67">
        <f t="shared" si="38"/>
        <v>4936.3050000000003</v>
      </c>
      <c r="L50" s="67">
        <f t="shared" si="38"/>
        <v>9277.0943200000002</v>
      </c>
      <c r="M50" s="67">
        <f t="shared" si="38"/>
        <v>1977.0560000000003</v>
      </c>
      <c r="N50" s="67">
        <f t="shared" si="38"/>
        <v>7300.0383200000006</v>
      </c>
      <c r="O50" s="67">
        <f t="shared" si="38"/>
        <v>426.27</v>
      </c>
      <c r="P50" s="67">
        <f t="shared" si="38"/>
        <v>0</v>
      </c>
      <c r="Q50" s="67">
        <f t="shared" si="38"/>
        <v>426.27</v>
      </c>
      <c r="R50" s="67">
        <f t="shared" si="38"/>
        <v>426.27</v>
      </c>
      <c r="S50" s="67">
        <f t="shared" si="38"/>
        <v>0</v>
      </c>
      <c r="T50" s="67">
        <f t="shared" si="38"/>
        <v>426.27</v>
      </c>
      <c r="U50" s="67">
        <f t="shared" si="38"/>
        <v>651.65</v>
      </c>
      <c r="V50" s="67">
        <f t="shared" si="38"/>
        <v>117.38</v>
      </c>
      <c r="W50" s="67">
        <f t="shared" si="38"/>
        <v>534.27</v>
      </c>
      <c r="X50" s="67">
        <f t="shared" si="38"/>
        <v>9295.1654600000002</v>
      </c>
      <c r="Y50" s="67">
        <f t="shared" si="38"/>
        <v>126.69999999999999</v>
      </c>
      <c r="Z50" s="67">
        <f t="shared" si="38"/>
        <v>9168.4654599999994</v>
      </c>
      <c r="AA50" s="114">
        <f t="shared" ref="AA50" si="39">X50/L50</f>
        <v>1.0019479310414083</v>
      </c>
      <c r="AB50" s="94">
        <f>X50-L50</f>
        <v>18.071140000000014</v>
      </c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</row>
    <row r="51" spans="1:225" x14ac:dyDescent="0.25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225" x14ac:dyDescent="0.25"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225" x14ac:dyDescent="0.25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225" s="121" customFormat="1" ht="30" x14ac:dyDescent="0.4">
      <c r="A54" s="117"/>
      <c r="B54" s="118"/>
      <c r="C54" s="119"/>
      <c r="D54" s="119" t="s">
        <v>22</v>
      </c>
      <c r="E54" s="119"/>
      <c r="F54" s="119"/>
      <c r="G54" s="119"/>
      <c r="H54" s="119"/>
      <c r="I54" s="119"/>
      <c r="J54" s="119"/>
      <c r="L54" s="119"/>
      <c r="M54" s="120" t="s">
        <v>92</v>
      </c>
      <c r="N54" s="119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</row>
    <row r="55" spans="1:225" ht="23.25" x14ac:dyDescent="0.35">
      <c r="B55" s="27"/>
      <c r="C55" s="28"/>
      <c r="D55" s="45"/>
      <c r="E55" s="45"/>
      <c r="F55" s="45"/>
      <c r="G55" s="45"/>
      <c r="H55" s="45"/>
      <c r="I55" s="45"/>
      <c r="J55" s="45"/>
      <c r="K55" s="46"/>
      <c r="L55" s="28"/>
      <c r="M55" s="28"/>
      <c r="N55" s="28"/>
    </row>
    <row r="56" spans="1:225" s="32" customFormat="1" ht="20.25" x14ac:dyDescent="0.3">
      <c r="A56" s="29"/>
      <c r="B56" s="95" t="s">
        <v>93</v>
      </c>
      <c r="C56" s="82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</row>
    <row r="57" spans="1:225" s="32" customFormat="1" ht="20.25" x14ac:dyDescent="0.3">
      <c r="A57" s="29"/>
      <c r="B57" s="95" t="s">
        <v>94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</row>
    <row r="58" spans="1:225" s="32" customFormat="1" ht="18.75" x14ac:dyDescent="0.3">
      <c r="A58" s="29"/>
      <c r="B58" s="8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</row>
    <row r="59" spans="1:225" s="32" customFormat="1" ht="18.75" x14ac:dyDescent="0.3">
      <c r="A59" s="29"/>
      <c r="B59" s="126"/>
      <c r="C59" s="126"/>
      <c r="D59" s="8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</row>
    <row r="60" spans="1:225" s="32" customFormat="1" ht="18.75" x14ac:dyDescent="0.3">
      <c r="A60" s="29"/>
      <c r="B60" s="3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</row>
    <row r="61" spans="1:225" s="8" customFormat="1" x14ac:dyDescent="0.25">
      <c r="A61" s="3"/>
      <c r="B61" s="3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</row>
    <row r="62" spans="1:225" s="8" customFormat="1" x14ac:dyDescent="0.25">
      <c r="A62" s="3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</row>
    <row r="63" spans="1:225" s="8" customFormat="1" x14ac:dyDescent="0.25">
      <c r="A63" s="3"/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</row>
    <row r="64" spans="1:225" s="8" customFormat="1" x14ac:dyDescent="0.25">
      <c r="A64" s="3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</row>
    <row r="65" spans="1:205" s="8" customFormat="1" x14ac:dyDescent="0.25">
      <c r="A65" s="3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</row>
    <row r="66" spans="1:205" s="8" customFormat="1" x14ac:dyDescent="0.25">
      <c r="A66" s="3"/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</row>
    <row r="67" spans="1:205" s="8" customFormat="1" x14ac:dyDescent="0.25">
      <c r="A67" s="3"/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</row>
    <row r="68" spans="1:205" s="8" customFormat="1" x14ac:dyDescent="0.25">
      <c r="A68" s="3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</row>
    <row r="69" spans="1:205" s="8" customFormat="1" x14ac:dyDescent="0.25">
      <c r="A69" s="3"/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</row>
  </sheetData>
  <mergeCells count="32">
    <mergeCell ref="B59:C59"/>
    <mergeCell ref="O5:Z5"/>
    <mergeCell ref="O6:Q6"/>
    <mergeCell ref="R6:T6"/>
    <mergeCell ref="U6:W6"/>
    <mergeCell ref="X6:Z6"/>
    <mergeCell ref="O7:O8"/>
    <mergeCell ref="P7:Q7"/>
    <mergeCell ref="R7:R8"/>
    <mergeCell ref="S7:T7"/>
    <mergeCell ref="F7:F8"/>
    <mergeCell ref="G7:H7"/>
    <mergeCell ref="I7:I8"/>
    <mergeCell ref="J7:K7"/>
    <mergeCell ref="L7:L8"/>
    <mergeCell ref="M7:N7"/>
    <mergeCell ref="A3:AB3"/>
    <mergeCell ref="U7:U8"/>
    <mergeCell ref="V7:W7"/>
    <mergeCell ref="X7:X8"/>
    <mergeCell ref="Y7:Z7"/>
    <mergeCell ref="AA5:AA8"/>
    <mergeCell ref="AB5:AB8"/>
    <mergeCell ref="A5:A8"/>
    <mergeCell ref="B5:B8"/>
    <mergeCell ref="C5:N5"/>
    <mergeCell ref="C6:E6"/>
    <mergeCell ref="F6:H6"/>
    <mergeCell ref="I6:K6"/>
    <mergeCell ref="L6:N6"/>
    <mergeCell ref="C7:C8"/>
    <mergeCell ref="D7:E7"/>
  </mergeCells>
  <pageMargins left="0.25" right="0.25" top="0.75" bottom="0.75" header="0.3" footer="0.3"/>
  <pageSetup paperSize="9" scale="3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план 20г </vt:lpstr>
      <vt:lpstr>план 20г развернутый</vt:lpstr>
      <vt:lpstr>отчет за 12 мес  2020</vt:lpstr>
      <vt:lpstr>отчет развернутый 2020 год </vt:lpstr>
      <vt:lpstr>'отчет за 12 мес  2020'!Заголовки_для_печати</vt:lpstr>
      <vt:lpstr>'отчет развернутый 2020 год '!Заголовки_для_печати</vt:lpstr>
      <vt:lpstr>'план 20г '!Заголовки_для_печати</vt:lpstr>
      <vt:lpstr>'план 20г развернутый'!Заголовки_для_печати</vt:lpstr>
      <vt:lpstr>'отчет за 12 мес  2020'!Область_печати</vt:lpstr>
      <vt:lpstr>'отчет развернутый 2020 год '!Область_печати</vt:lpstr>
      <vt:lpstr>'план 20г '!Область_печати</vt:lpstr>
      <vt:lpstr>'план 20г развернутый'!Область_печати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Сивина Юлия Михайловна</dc:creator>
  <cp:lastModifiedBy>Krivneva</cp:lastModifiedBy>
  <cp:lastPrinted>2021-02-01T07:35:06Z</cp:lastPrinted>
  <dcterms:created xsi:type="dcterms:W3CDTF">2019-02-11T08:10:38Z</dcterms:created>
  <dcterms:modified xsi:type="dcterms:W3CDTF">2021-05-27T08:34:35Z</dcterms:modified>
</cp:coreProperties>
</file>